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firstSheet="1" activeTab="1"/>
  </bookViews>
  <sheets>
    <sheet name="PRESUPUESTO CALENDARIZADO 2020" sheetId="1" r:id="rId1"/>
    <sheet name="Hoja1" sheetId="8" r:id="rId2"/>
  </sheets>
  <calcPr calcId="152511"/>
</workbook>
</file>

<file path=xl/calcChain.xml><?xml version="1.0" encoding="utf-8"?>
<calcChain xmlns="http://schemas.openxmlformats.org/spreadsheetml/2006/main">
  <c r="E15" i="8" l="1"/>
  <c r="F15" i="8"/>
  <c r="G15" i="8"/>
  <c r="H15" i="8"/>
  <c r="I15" i="8"/>
  <c r="J15" i="8"/>
  <c r="K15" i="8"/>
  <c r="L15" i="8"/>
  <c r="M15" i="8"/>
  <c r="N15" i="8"/>
  <c r="O15" i="8"/>
  <c r="D15" i="8"/>
  <c r="O5" i="8"/>
  <c r="N5" i="8"/>
  <c r="M5" i="8"/>
  <c r="L5" i="8"/>
  <c r="K5" i="8"/>
  <c r="J5" i="8"/>
  <c r="I5" i="8"/>
  <c r="H5" i="8"/>
  <c r="G5" i="8"/>
  <c r="F5" i="8"/>
  <c r="E5" i="8"/>
  <c r="D5" i="8"/>
  <c r="C15" i="8"/>
  <c r="C5" i="8"/>
  <c r="M1475" i="1" l="1"/>
  <c r="O1712" i="1"/>
  <c r="B629" i="1"/>
  <c r="B1107" i="1"/>
  <c r="R775" i="1" l="1"/>
  <c r="B214" i="1"/>
  <c r="R214" i="1"/>
  <c r="Q1568" i="1"/>
  <c r="Q1033" i="1"/>
  <c r="Q1015" i="1"/>
  <c r="Q701" i="1"/>
  <c r="O1107" i="1" l="1"/>
  <c r="O1033" i="1"/>
  <c r="N1568" i="1"/>
  <c r="N1070" i="1"/>
  <c r="N1033" i="1"/>
  <c r="N1015" i="1"/>
  <c r="N701" i="1"/>
  <c r="M1694" i="1" l="1"/>
  <c r="B1457" i="1"/>
  <c r="B1604" i="1"/>
  <c r="M889" i="1"/>
  <c r="B851" i="1"/>
  <c r="M1457" i="1"/>
  <c r="F1457" i="1" s="1"/>
  <c r="D1457" i="1" s="1"/>
  <c r="F1459" i="1"/>
  <c r="D1459" i="1" s="1"/>
  <c r="F1458" i="1"/>
  <c r="D1458" i="1" s="1"/>
  <c r="F1456" i="1"/>
  <c r="D1456" i="1" s="1"/>
  <c r="F1455" i="1"/>
  <c r="D1455" i="1" s="1"/>
  <c r="F1454" i="1"/>
  <c r="D1454" i="1" s="1"/>
  <c r="F1453" i="1"/>
  <c r="D1453" i="1" s="1"/>
  <c r="F1452" i="1"/>
  <c r="D1452" i="1" s="1"/>
  <c r="F1451" i="1"/>
  <c r="D1451" i="1" s="1"/>
  <c r="F1450" i="1"/>
  <c r="B1460" i="1"/>
  <c r="F1449" i="1"/>
  <c r="D1449" i="1"/>
  <c r="F1448" i="1"/>
  <c r="D1448" i="1"/>
  <c r="G1446" i="1"/>
  <c r="M1604" i="1"/>
  <c r="M1421" i="1"/>
  <c r="M1403" i="1"/>
  <c r="M1277" i="1"/>
  <c r="M997" i="1"/>
  <c r="M943" i="1"/>
  <c r="B892" i="1"/>
  <c r="F891" i="1"/>
  <c r="D891" i="1" s="1"/>
  <c r="F890" i="1"/>
  <c r="D890" i="1" s="1"/>
  <c r="F889" i="1"/>
  <c r="D889" i="1" s="1"/>
  <c r="F888" i="1"/>
  <c r="D888" i="1" s="1"/>
  <c r="F887" i="1"/>
  <c r="D887" i="1" s="1"/>
  <c r="F886" i="1"/>
  <c r="D886" i="1" s="1"/>
  <c r="F885" i="1"/>
  <c r="D885" i="1" s="1"/>
  <c r="F884" i="1"/>
  <c r="D884" i="1" s="1"/>
  <c r="F883" i="1"/>
  <c r="D883" i="1" s="1"/>
  <c r="F882" i="1"/>
  <c r="D882" i="1" s="1"/>
  <c r="F881" i="1"/>
  <c r="D881" i="1" s="1"/>
  <c r="F880" i="1"/>
  <c r="G878" i="1"/>
  <c r="M851" i="1"/>
  <c r="M775" i="1"/>
  <c r="M683" i="1"/>
  <c r="M591" i="1"/>
  <c r="M304" i="1"/>
  <c r="M214" i="1"/>
  <c r="M106" i="1"/>
  <c r="F892" i="1" l="1"/>
  <c r="F1460" i="1"/>
  <c r="D1450" i="1"/>
  <c r="D1460" i="1" s="1"/>
  <c r="D880" i="1"/>
  <c r="D892" i="1" s="1"/>
  <c r="O1693" i="1"/>
  <c r="B812" i="1"/>
  <c r="B141" i="1"/>
  <c r="B1421" i="1"/>
  <c r="J358" i="1"/>
  <c r="L794" i="1"/>
  <c r="B1532" i="1"/>
  <c r="B1531" i="1"/>
  <c r="L1532" i="1" l="1"/>
  <c r="K1568" i="1"/>
  <c r="K1144" i="1"/>
  <c r="K1033" i="1"/>
  <c r="K1015" i="1"/>
  <c r="K701" i="1"/>
  <c r="J1421" i="1"/>
  <c r="B1330" i="1" l="1"/>
  <c r="Q1656" i="1" l="1"/>
  <c r="B465" i="1"/>
  <c r="T1896" i="1"/>
  <c r="L774" i="1"/>
  <c r="B1051" i="1"/>
  <c r="O812" i="1"/>
  <c r="O141" i="1"/>
  <c r="N1567" i="1"/>
  <c r="M1567" i="1" l="1"/>
  <c r="M1143" i="1"/>
  <c r="M1051" i="1"/>
  <c r="M1032" i="1"/>
  <c r="M1014" i="1"/>
  <c r="M700" i="1"/>
  <c r="L1567" i="1"/>
  <c r="L1051" i="1"/>
  <c r="L1014" i="1"/>
  <c r="K1567" i="1"/>
  <c r="K700" i="1"/>
  <c r="K1069" i="1"/>
  <c r="K1051" i="1"/>
  <c r="K1032" i="1"/>
  <c r="K1014" i="1"/>
  <c r="J1675" i="1" l="1"/>
  <c r="U1142" i="1" l="1"/>
  <c r="T1530" i="1"/>
  <c r="M773" i="1"/>
  <c r="B122" i="1"/>
  <c r="J1710" i="1"/>
  <c r="B830" i="1"/>
  <c r="B849" i="1"/>
  <c r="N1710" i="1"/>
  <c r="B284" i="1"/>
  <c r="Q830" i="1"/>
  <c r="B829" i="1"/>
  <c r="B104" i="1"/>
  <c r="B86" i="1"/>
  <c r="B50" i="1"/>
  <c r="B681" i="1"/>
  <c r="B645" i="1"/>
  <c r="B158" i="1"/>
  <c r="B140" i="1"/>
  <c r="S1473" i="1"/>
  <c r="R1473" i="1"/>
  <c r="B138" i="1"/>
  <c r="B680" i="1"/>
  <c r="Q734" i="1"/>
  <c r="B1418" i="1"/>
  <c r="B1141" i="1"/>
  <c r="S1709" i="1"/>
  <c r="B1877" i="1"/>
  <c r="B1822" i="1"/>
  <c r="B662" i="1"/>
  <c r="B463" i="1"/>
  <c r="B139" i="1"/>
  <c r="B85" i="1"/>
  <c r="N772" i="1"/>
  <c r="B810" i="1"/>
  <c r="B516" i="1"/>
  <c r="S356" i="1"/>
  <c r="S104" i="1"/>
  <c r="S86" i="1"/>
  <c r="R158" i="1"/>
  <c r="R176" i="1"/>
  <c r="R140" i="1"/>
  <c r="R645" i="1"/>
  <c r="R681" i="1"/>
  <c r="Q1530" i="1"/>
  <c r="Q1275" i="1"/>
  <c r="Q811" i="1"/>
  <c r="Q773" i="1"/>
  <c r="Q627" i="1"/>
  <c r="Q589" i="1"/>
  <c r="Q571" i="1"/>
  <c r="Q464" i="1"/>
  <c r="Q428" i="1"/>
  <c r="Q356" i="1"/>
  <c r="Q320" i="1"/>
  <c r="Q140" i="1"/>
  <c r="Q104" i="1"/>
  <c r="S1877" i="1"/>
  <c r="F1871" i="1"/>
  <c r="F1872" i="1"/>
  <c r="F1873" i="1"/>
  <c r="F1874" i="1"/>
  <c r="F1875" i="1"/>
  <c r="F1876" i="1"/>
  <c r="F1877" i="1"/>
  <c r="F1878" i="1"/>
  <c r="F1879" i="1"/>
  <c r="F1880" i="1"/>
  <c r="F1881" i="1"/>
  <c r="F1882" i="1"/>
  <c r="F1883" i="1"/>
  <c r="D1871" i="1"/>
  <c r="D1872" i="1"/>
  <c r="D1873" i="1"/>
  <c r="D1874" i="1"/>
  <c r="D1875" i="1"/>
  <c r="D1876" i="1"/>
  <c r="D1877" i="1"/>
  <c r="D1878" i="1"/>
  <c r="D1879" i="1"/>
  <c r="D1880" i="1"/>
  <c r="D1881" i="1"/>
  <c r="D1882" i="1"/>
  <c r="D1883" i="1" s="1"/>
  <c r="B1883" i="1"/>
  <c r="G1869" i="1"/>
  <c r="S1822" i="1"/>
  <c r="S1491" i="1"/>
  <c r="S1400" i="1"/>
  <c r="S1274" i="1"/>
  <c r="S922" i="1"/>
  <c r="S904" i="1"/>
  <c r="S829" i="1"/>
  <c r="S772" i="1"/>
  <c r="S680" i="1"/>
  <c r="S662" i="1"/>
  <c r="S626" i="1"/>
  <c r="S588" i="1"/>
  <c r="S463" i="1"/>
  <c r="S445" i="1"/>
  <c r="S1177" i="1"/>
  <c r="F1171" i="1"/>
  <c r="F1172" i="1"/>
  <c r="F1173" i="1"/>
  <c r="F1174" i="1"/>
  <c r="F1175" i="1"/>
  <c r="F1176" i="1"/>
  <c r="F1177" i="1"/>
  <c r="F1178" i="1"/>
  <c r="F1179" i="1"/>
  <c r="F1180" i="1"/>
  <c r="F1181" i="1"/>
  <c r="F1182" i="1"/>
  <c r="F1183" i="1"/>
  <c r="D1171" i="1"/>
  <c r="D1173" i="1"/>
  <c r="D1174" i="1"/>
  <c r="D1175" i="1"/>
  <c r="D1176" i="1"/>
  <c r="D1177" i="1"/>
  <c r="D1178" i="1"/>
  <c r="D1179" i="1"/>
  <c r="D1180" i="1"/>
  <c r="D1181" i="1"/>
  <c r="D1182" i="1"/>
  <c r="D1183" i="1"/>
  <c r="B1183" i="1"/>
  <c r="G1169" i="1"/>
  <c r="S570" i="1"/>
  <c r="S355" i="1"/>
  <c r="S319" i="1"/>
  <c r="S211" i="1"/>
  <c r="S139" i="1"/>
  <c r="S85" i="1"/>
  <c r="S49" i="1"/>
  <c r="N627" i="1"/>
  <c r="N356" i="1"/>
  <c r="N302" i="1"/>
  <c r="N284" i="1"/>
  <c r="M122" i="1"/>
  <c r="L1566" i="1"/>
  <c r="L699" i="1"/>
  <c r="L1031" i="1"/>
  <c r="L1013" i="1"/>
  <c r="K627" i="1"/>
  <c r="J627" i="1"/>
  <c r="J589" i="1"/>
  <c r="J849" i="1"/>
  <c r="J446" i="1"/>
  <c r="J428" i="1"/>
  <c r="J302" i="1"/>
  <c r="R1565" i="1"/>
  <c r="R1067" i="1"/>
  <c r="R1049" i="1"/>
  <c r="R698" i="1"/>
  <c r="R1030" i="1"/>
  <c r="R1012" i="1"/>
  <c r="R921" i="1"/>
  <c r="R625" i="1"/>
  <c r="R587" i="1"/>
  <c r="R569" i="1"/>
  <c r="R444" i="1"/>
  <c r="R426" i="1"/>
  <c r="R354" i="1"/>
  <c r="R300" i="1"/>
  <c r="R282" i="1"/>
  <c r="Q210" i="1"/>
  <c r="Q1418" i="1"/>
  <c r="O1141" i="1"/>
  <c r="O1030" i="1"/>
  <c r="N1565" i="1"/>
  <c r="N1141" i="1"/>
  <c r="N698" i="1"/>
  <c r="N1030" i="1"/>
  <c r="N1012" i="1"/>
  <c r="F766" i="1"/>
  <c r="F767" i="1"/>
  <c r="N768" i="1"/>
  <c r="T768" i="1"/>
  <c r="U768" i="1"/>
  <c r="F768" i="1"/>
  <c r="F769" i="1"/>
  <c r="F770" i="1"/>
  <c r="M772" i="1"/>
  <c r="F771" i="1"/>
  <c r="F772" i="1"/>
  <c r="F773" i="1"/>
  <c r="F774" i="1"/>
  <c r="D774" i="1" s="1"/>
  <c r="F775" i="1"/>
  <c r="F776" i="1"/>
  <c r="F777" i="1"/>
  <c r="M1709" i="1"/>
  <c r="M355" i="1"/>
  <c r="M626" i="1"/>
  <c r="M662" i="1"/>
  <c r="M680" i="1"/>
  <c r="M829" i="1"/>
  <c r="M810" i="1"/>
  <c r="M516" i="1"/>
  <c r="M139" i="1"/>
  <c r="F1709" i="1"/>
  <c r="F1703" i="1"/>
  <c r="F1704" i="1"/>
  <c r="L1705" i="1"/>
  <c r="N1705" i="1"/>
  <c r="F1705" i="1" s="1"/>
  <c r="T1706" i="1"/>
  <c r="F1706" i="1" s="1"/>
  <c r="J1707" i="1"/>
  <c r="F1707" i="1"/>
  <c r="F1708" i="1"/>
  <c r="F1710" i="1"/>
  <c r="F1711" i="1"/>
  <c r="F1712" i="1"/>
  <c r="D1712" i="1" s="1"/>
  <c r="F1713" i="1"/>
  <c r="F1714" i="1"/>
  <c r="L1565" i="1"/>
  <c r="L1030" i="1"/>
  <c r="K1565" i="1"/>
  <c r="K698" i="1"/>
  <c r="K1030" i="1"/>
  <c r="K1012" i="1"/>
  <c r="J211" i="1"/>
  <c r="K351" i="1"/>
  <c r="T351" i="1"/>
  <c r="F351" i="1"/>
  <c r="J352" i="1"/>
  <c r="F352" i="1"/>
  <c r="M354" i="1"/>
  <c r="N354" i="1"/>
  <c r="F354" i="1" s="1"/>
  <c r="B1417" i="1"/>
  <c r="B282" i="1"/>
  <c r="F277" i="1"/>
  <c r="F278" i="1"/>
  <c r="F279" i="1"/>
  <c r="F280" i="1"/>
  <c r="F281" i="1"/>
  <c r="F282" i="1"/>
  <c r="F283" i="1"/>
  <c r="F284" i="1"/>
  <c r="F285" i="1"/>
  <c r="F286" i="1"/>
  <c r="F287" i="1"/>
  <c r="F288" i="1"/>
  <c r="F289" i="1" s="1"/>
  <c r="D277" i="1"/>
  <c r="D278" i="1"/>
  <c r="D279" i="1"/>
  <c r="D280" i="1"/>
  <c r="D281" i="1"/>
  <c r="D282" i="1"/>
  <c r="D283" i="1"/>
  <c r="D284" i="1"/>
  <c r="D285" i="1"/>
  <c r="D286" i="1"/>
  <c r="D287" i="1"/>
  <c r="D288" i="1"/>
  <c r="D289" i="1" s="1"/>
  <c r="B289" i="1"/>
  <c r="G275" i="1"/>
  <c r="O1564" i="1"/>
  <c r="O697" i="1"/>
  <c r="O1029" i="1"/>
  <c r="O1011" i="1"/>
  <c r="N1417" i="1"/>
  <c r="F516" i="1"/>
  <c r="M515" i="1"/>
  <c r="F515" i="1"/>
  <c r="F512" i="1"/>
  <c r="F513" i="1"/>
  <c r="F514" i="1"/>
  <c r="F517" i="1"/>
  <c r="F518" i="1"/>
  <c r="F519" i="1"/>
  <c r="F520" i="1"/>
  <c r="F521" i="1"/>
  <c r="F510" i="1"/>
  <c r="F511" i="1"/>
  <c r="F522" i="1" s="1"/>
  <c r="B522" i="1"/>
  <c r="B540" i="1"/>
  <c r="D521" i="1"/>
  <c r="D520" i="1"/>
  <c r="D519" i="1"/>
  <c r="D518" i="1"/>
  <c r="D517" i="1"/>
  <c r="D515" i="1"/>
  <c r="D514" i="1"/>
  <c r="D513" i="1"/>
  <c r="D512" i="1"/>
  <c r="D511" i="1"/>
  <c r="D510" i="1"/>
  <c r="G508" i="1"/>
  <c r="K1471" i="1"/>
  <c r="M1767" i="1"/>
  <c r="B1582" i="1"/>
  <c r="M1582" i="1"/>
  <c r="M1564" i="1"/>
  <c r="M939" i="1"/>
  <c r="M921" i="1"/>
  <c r="M809" i="1"/>
  <c r="M790" i="1"/>
  <c r="M828" i="1"/>
  <c r="M625" i="1"/>
  <c r="M587" i="1"/>
  <c r="M569" i="1"/>
  <c r="M551" i="1"/>
  <c r="M444" i="1"/>
  <c r="M426" i="1"/>
  <c r="M210" i="1"/>
  <c r="M138" i="1"/>
  <c r="M102" i="1"/>
  <c r="B120" i="1"/>
  <c r="B1140" i="1"/>
  <c r="L1140" i="1"/>
  <c r="K120" i="1"/>
  <c r="J1471" i="1"/>
  <c r="B828" i="1"/>
  <c r="J1417" i="1"/>
  <c r="J828" i="1"/>
  <c r="J790" i="1"/>
  <c r="J625" i="1"/>
  <c r="J569" i="1"/>
  <c r="J48" i="1"/>
  <c r="J809" i="1"/>
  <c r="J138" i="1"/>
  <c r="T1818" i="1"/>
  <c r="T1525" i="1"/>
  <c r="T1360" i="1"/>
  <c r="T918" i="1"/>
  <c r="T1155" i="1"/>
  <c r="T584" i="1"/>
  <c r="T459" i="1"/>
  <c r="T423" i="1"/>
  <c r="T387" i="1"/>
  <c r="T315" i="1"/>
  <c r="T207" i="1"/>
  <c r="U1561" i="1"/>
  <c r="U694" i="1"/>
  <c r="U1137" i="1"/>
  <c r="U1026" i="1"/>
  <c r="U1008" i="1"/>
  <c r="J659" i="1"/>
  <c r="M1669" i="1"/>
  <c r="T622" i="1"/>
  <c r="T135" i="1"/>
  <c r="T99" i="1"/>
  <c r="T27" i="1"/>
  <c r="N27" i="1"/>
  <c r="F27" i="1"/>
  <c r="D27" i="1" s="1"/>
  <c r="T1432" i="1"/>
  <c r="T1396" i="1"/>
  <c r="T1414" i="1"/>
  <c r="K1469" i="1"/>
  <c r="N1579" i="1"/>
  <c r="B1580" i="1"/>
  <c r="B1589" i="1" s="1"/>
  <c r="F1588" i="1"/>
  <c r="D1588" i="1" s="1"/>
  <c r="F1587" i="1"/>
  <c r="D1587" i="1" s="1"/>
  <c r="F1586" i="1"/>
  <c r="D1586" i="1" s="1"/>
  <c r="F1585" i="1"/>
  <c r="D1585" i="1" s="1"/>
  <c r="F1584" i="1"/>
  <c r="D1584" i="1" s="1"/>
  <c r="F1583" i="1"/>
  <c r="D1583" i="1" s="1"/>
  <c r="F1582" i="1"/>
  <c r="D1582" i="1" s="1"/>
  <c r="F1581" i="1"/>
  <c r="D1581" i="1" s="1"/>
  <c r="F1580" i="1"/>
  <c r="D1580" i="1" s="1"/>
  <c r="F1579" i="1"/>
  <c r="D1579" i="1" s="1"/>
  <c r="F1578" i="1"/>
  <c r="D1578" i="1" s="1"/>
  <c r="F1577" i="1"/>
  <c r="G1575" i="1"/>
  <c r="B28" i="1"/>
  <c r="B37" i="1"/>
  <c r="F36" i="1"/>
  <c r="D36" i="1"/>
  <c r="F35" i="1"/>
  <c r="D35" i="1"/>
  <c r="F34" i="1"/>
  <c r="D34" i="1"/>
  <c r="F33" i="1"/>
  <c r="D33" i="1" s="1"/>
  <c r="F32" i="1"/>
  <c r="D32" i="1" s="1"/>
  <c r="F31" i="1"/>
  <c r="D31" i="1" s="1"/>
  <c r="F30" i="1"/>
  <c r="D30" i="1" s="1"/>
  <c r="F29" i="1"/>
  <c r="D29" i="1" s="1"/>
  <c r="F28" i="1"/>
  <c r="D28" i="1" s="1"/>
  <c r="F26" i="1"/>
  <c r="D26" i="1" s="1"/>
  <c r="F25" i="1"/>
  <c r="D25" i="1" s="1"/>
  <c r="B155" i="1"/>
  <c r="B137" i="1"/>
  <c r="J1101" i="1"/>
  <c r="B992" i="1"/>
  <c r="J991" i="1"/>
  <c r="J1670" i="1"/>
  <c r="J901" i="1"/>
  <c r="B827" i="1"/>
  <c r="J826" i="1"/>
  <c r="J807" i="1"/>
  <c r="B816" i="1"/>
  <c r="F815" i="1"/>
  <c r="D815" i="1" s="1"/>
  <c r="F814" i="1"/>
  <c r="D814" i="1" s="1"/>
  <c r="F813" i="1"/>
  <c r="D813" i="1" s="1"/>
  <c r="F812" i="1"/>
  <c r="D812" i="1" s="1"/>
  <c r="F811" i="1"/>
  <c r="D811" i="1"/>
  <c r="F810" i="1"/>
  <c r="D810" i="1" s="1"/>
  <c r="F809" i="1"/>
  <c r="D809" i="1" s="1"/>
  <c r="F808" i="1"/>
  <c r="D808" i="1" s="1"/>
  <c r="F807" i="1"/>
  <c r="D807" i="1" s="1"/>
  <c r="F806" i="1"/>
  <c r="D806" i="1" s="1"/>
  <c r="F805" i="1"/>
  <c r="D805" i="1" s="1"/>
  <c r="F804" i="1"/>
  <c r="G802" i="1"/>
  <c r="J677" i="1"/>
  <c r="B660" i="1"/>
  <c r="B668" i="1"/>
  <c r="F667" i="1"/>
  <c r="D667" i="1"/>
  <c r="F666" i="1"/>
  <c r="D666" i="1"/>
  <c r="F665" i="1"/>
  <c r="D665" i="1"/>
  <c r="F664" i="1"/>
  <c r="D664" i="1" s="1"/>
  <c r="F663" i="1"/>
  <c r="D663" i="1" s="1"/>
  <c r="F662" i="1"/>
  <c r="D662" i="1" s="1"/>
  <c r="F661" i="1"/>
  <c r="D661" i="1" s="1"/>
  <c r="F660" i="1"/>
  <c r="D660" i="1" s="1"/>
  <c r="F659" i="1"/>
  <c r="D659" i="1" s="1"/>
  <c r="F658" i="1"/>
  <c r="D658" i="1" s="1"/>
  <c r="F657" i="1"/>
  <c r="D657" i="1" s="1"/>
  <c r="F656" i="1"/>
  <c r="G654" i="1"/>
  <c r="J623" i="1"/>
  <c r="J460" i="1"/>
  <c r="J442" i="1"/>
  <c r="J424" i="1"/>
  <c r="J208" i="1"/>
  <c r="J172" i="1"/>
  <c r="J154" i="1"/>
  <c r="J136" i="1"/>
  <c r="F1146" i="1"/>
  <c r="D1146" i="1" s="1"/>
  <c r="F1145" i="1"/>
  <c r="D1145" i="1" s="1"/>
  <c r="F1144" i="1"/>
  <c r="D1144" i="1" s="1"/>
  <c r="F1143" i="1"/>
  <c r="D1143" i="1" s="1"/>
  <c r="F1142" i="1"/>
  <c r="D1142" i="1" s="1"/>
  <c r="F1141" i="1"/>
  <c r="D1141" i="1" s="1"/>
  <c r="F1140" i="1"/>
  <c r="D1140" i="1" s="1"/>
  <c r="F1139" i="1"/>
  <c r="D1139" i="1" s="1"/>
  <c r="F1138" i="1"/>
  <c r="D1138" i="1" s="1"/>
  <c r="F1137" i="1"/>
  <c r="D1137" i="1" s="1"/>
  <c r="B1136" i="1"/>
  <c r="B1147" i="1" s="1"/>
  <c r="F1135" i="1"/>
  <c r="G1133" i="1"/>
  <c r="T787" i="1"/>
  <c r="B1525" i="1"/>
  <c r="B1432" i="1"/>
  <c r="B1442" i="1"/>
  <c r="F1441" i="1"/>
  <c r="D1441" i="1"/>
  <c r="F1440" i="1"/>
  <c r="D1440" i="1"/>
  <c r="F1439" i="1"/>
  <c r="D1439" i="1"/>
  <c r="F1438" i="1"/>
  <c r="D1438" i="1"/>
  <c r="F1437" i="1"/>
  <c r="D1437" i="1" s="1"/>
  <c r="F1436" i="1"/>
  <c r="D1436" i="1" s="1"/>
  <c r="F1435" i="1"/>
  <c r="D1435" i="1" s="1"/>
  <c r="F1434" i="1"/>
  <c r="D1434" i="1" s="1"/>
  <c r="F1433" i="1"/>
  <c r="D1433" i="1" s="1"/>
  <c r="F1432" i="1"/>
  <c r="F1431" i="1"/>
  <c r="D1431" i="1" s="1"/>
  <c r="F1430" i="1"/>
  <c r="G1428" i="1"/>
  <c r="B1414" i="1"/>
  <c r="B1396" i="1"/>
  <c r="B1406" i="1"/>
  <c r="F1405" i="1"/>
  <c r="D1405" i="1"/>
  <c r="F1404" i="1"/>
  <c r="D1404" i="1"/>
  <c r="F1403" i="1"/>
  <c r="D1403" i="1" s="1"/>
  <c r="F1402" i="1"/>
  <c r="D1402" i="1" s="1"/>
  <c r="F1401" i="1"/>
  <c r="D1401" i="1" s="1"/>
  <c r="F1400" i="1"/>
  <c r="D1400" i="1" s="1"/>
  <c r="F1399" i="1"/>
  <c r="D1399" i="1" s="1"/>
  <c r="F1398" i="1"/>
  <c r="D1398" i="1" s="1"/>
  <c r="F1397" i="1"/>
  <c r="D1397" i="1" s="1"/>
  <c r="F1396" i="1"/>
  <c r="F1395" i="1"/>
  <c r="D1395" i="1" s="1"/>
  <c r="F1394" i="1"/>
  <c r="G1392" i="1"/>
  <c r="B134" i="1"/>
  <c r="B135" i="1"/>
  <c r="B99" i="1"/>
  <c r="D1577" i="1"/>
  <c r="F668" i="1"/>
  <c r="D804" i="1"/>
  <c r="D656" i="1"/>
  <c r="F1442" i="1"/>
  <c r="D1135" i="1"/>
  <c r="D1430" i="1"/>
  <c r="D1432" i="1"/>
  <c r="D1396" i="1"/>
  <c r="F1406" i="1"/>
  <c r="D1394" i="1"/>
  <c r="S1561" i="1"/>
  <c r="S694" i="1"/>
  <c r="S1045" i="1"/>
  <c r="S1026" i="1"/>
  <c r="S1008" i="1"/>
  <c r="R1561" i="1"/>
  <c r="R1026" i="1"/>
  <c r="J1021" i="1"/>
  <c r="Q45" i="1"/>
  <c r="B98" i="1"/>
  <c r="P694" i="1"/>
  <c r="O207" i="1"/>
  <c r="B1100" i="1"/>
  <c r="B1487" i="1"/>
  <c r="B990" i="1"/>
  <c r="B676" i="1"/>
  <c r="N1045" i="1"/>
  <c r="N1100" i="1"/>
  <c r="N1669" i="1"/>
  <c r="N1651" i="1"/>
  <c r="N990" i="1"/>
  <c r="N918" i="1"/>
  <c r="F863" i="1"/>
  <c r="B873" i="1"/>
  <c r="F872" i="1"/>
  <c r="D872" i="1"/>
  <c r="F871" i="1"/>
  <c r="D871" i="1"/>
  <c r="F870" i="1"/>
  <c r="D870" i="1" s="1"/>
  <c r="F869" i="1"/>
  <c r="D869" i="1" s="1"/>
  <c r="F868" i="1"/>
  <c r="D868" i="1" s="1"/>
  <c r="F867" i="1"/>
  <c r="D867" i="1" s="1"/>
  <c r="F866" i="1"/>
  <c r="D866" i="1" s="1"/>
  <c r="F865" i="1"/>
  <c r="D865" i="1" s="1"/>
  <c r="F864" i="1"/>
  <c r="D864" i="1" s="1"/>
  <c r="F862" i="1"/>
  <c r="D862" i="1" s="1"/>
  <c r="F861" i="1"/>
  <c r="D861" i="1" s="1"/>
  <c r="G859" i="1"/>
  <c r="N676" i="1"/>
  <c r="N622" i="1"/>
  <c r="N441" i="1"/>
  <c r="N207" i="1"/>
  <c r="N45" i="1"/>
  <c r="L99" i="1"/>
  <c r="D863" i="1"/>
  <c r="P692" i="1"/>
  <c r="K622" i="1"/>
  <c r="K441" i="1"/>
  <c r="K297" i="1"/>
  <c r="K261" i="1"/>
  <c r="F261" i="1" s="1"/>
  <c r="B271" i="1"/>
  <c r="F270" i="1"/>
  <c r="D270" i="1"/>
  <c r="F269" i="1"/>
  <c r="D269" i="1"/>
  <c r="F268" i="1"/>
  <c r="D268" i="1"/>
  <c r="F267" i="1"/>
  <c r="D267" i="1"/>
  <c r="F266" i="1"/>
  <c r="D266" i="1"/>
  <c r="F265" i="1"/>
  <c r="D265" i="1" s="1"/>
  <c r="F264" i="1"/>
  <c r="D264" i="1" s="1"/>
  <c r="F263" i="1"/>
  <c r="D263" i="1" s="1"/>
  <c r="F262" i="1"/>
  <c r="D262" i="1" s="1"/>
  <c r="F260" i="1"/>
  <c r="D260" i="1" s="1"/>
  <c r="F259" i="1"/>
  <c r="G257" i="1"/>
  <c r="J1651" i="1"/>
  <c r="J1633" i="1"/>
  <c r="J1669" i="1"/>
  <c r="D259" i="1"/>
  <c r="O1136" i="1"/>
  <c r="F1136" i="1"/>
  <c r="F1147" i="1" s="1"/>
  <c r="M98" i="1"/>
  <c r="L98" i="1"/>
  <c r="L80" i="1"/>
  <c r="F80" i="1"/>
  <c r="D80" i="1" s="1"/>
  <c r="L44" i="1"/>
  <c r="K44" i="1"/>
  <c r="K152" i="1"/>
  <c r="K675" i="1"/>
  <c r="F675" i="1" s="1"/>
  <c r="K583" i="1"/>
  <c r="K170" i="1"/>
  <c r="K134" i="1"/>
  <c r="K824" i="1"/>
  <c r="F824" i="1" s="1"/>
  <c r="J116" i="1"/>
  <c r="B152" i="1"/>
  <c r="B675" i="1"/>
  <c r="B686" i="1"/>
  <c r="F685" i="1"/>
  <c r="D685" i="1"/>
  <c r="F684" i="1"/>
  <c r="D684" i="1"/>
  <c r="F683" i="1"/>
  <c r="D683" i="1" s="1"/>
  <c r="F682" i="1"/>
  <c r="D682" i="1"/>
  <c r="F681" i="1"/>
  <c r="D681" i="1" s="1"/>
  <c r="F680" i="1"/>
  <c r="D680" i="1" s="1"/>
  <c r="F679" i="1"/>
  <c r="D679" i="1" s="1"/>
  <c r="F678" i="1"/>
  <c r="D678" i="1" s="1"/>
  <c r="F677" i="1"/>
  <c r="D677" i="1" s="1"/>
  <c r="F676" i="1"/>
  <c r="D676" i="1" s="1"/>
  <c r="F674" i="1"/>
  <c r="G672" i="1"/>
  <c r="B824" i="1"/>
  <c r="B835" i="1" s="1"/>
  <c r="F834" i="1"/>
  <c r="D834" i="1" s="1"/>
  <c r="F833" i="1"/>
  <c r="D833" i="1" s="1"/>
  <c r="F832" i="1"/>
  <c r="D832" i="1" s="1"/>
  <c r="F831" i="1"/>
  <c r="D831" i="1" s="1"/>
  <c r="F830" i="1"/>
  <c r="D830" i="1" s="1"/>
  <c r="F829" i="1"/>
  <c r="D829" i="1" s="1"/>
  <c r="F828" i="1"/>
  <c r="D828" i="1" s="1"/>
  <c r="F827" i="1"/>
  <c r="D827" i="1" s="1"/>
  <c r="F826" i="1"/>
  <c r="D826" i="1" s="1"/>
  <c r="F825" i="1"/>
  <c r="D825" i="1" s="1"/>
  <c r="F823" i="1"/>
  <c r="G821" i="1"/>
  <c r="B116" i="1"/>
  <c r="B127" i="1"/>
  <c r="B91" i="1"/>
  <c r="F90" i="1"/>
  <c r="D90" i="1" s="1"/>
  <c r="F89" i="1"/>
  <c r="D89" i="1" s="1"/>
  <c r="F88" i="1"/>
  <c r="D88" i="1" s="1"/>
  <c r="F87" i="1"/>
  <c r="D87" i="1" s="1"/>
  <c r="F86" i="1"/>
  <c r="D86" i="1" s="1"/>
  <c r="F85" i="1"/>
  <c r="D85" i="1" s="1"/>
  <c r="F84" i="1"/>
  <c r="D84" i="1" s="1"/>
  <c r="F83" i="1"/>
  <c r="D83" i="1" s="1"/>
  <c r="F82" i="1"/>
  <c r="D82" i="1" s="1"/>
  <c r="F81" i="1"/>
  <c r="F79" i="1"/>
  <c r="D79" i="1" s="1"/>
  <c r="G77" i="1"/>
  <c r="J1668" i="1"/>
  <c r="B1828" i="1"/>
  <c r="B1810" i="1"/>
  <c r="B1792" i="1"/>
  <c r="B1715" i="1"/>
  <c r="B1553" i="1"/>
  <c r="F1529" i="1"/>
  <c r="B1497" i="1"/>
  <c r="B1370" i="1"/>
  <c r="B1352" i="1"/>
  <c r="F1310" i="1"/>
  <c r="F1292" i="1"/>
  <c r="F1274" i="1"/>
  <c r="F1256" i="1"/>
  <c r="F1237" i="1"/>
  <c r="F1219" i="1"/>
  <c r="F1201" i="1"/>
  <c r="F1123" i="1"/>
  <c r="F1108" i="1"/>
  <c r="F1109" i="1"/>
  <c r="B1092" i="1"/>
  <c r="F1090" i="1"/>
  <c r="F1091" i="1"/>
  <c r="F1086" i="1"/>
  <c r="B1073" i="1"/>
  <c r="B1055" i="1"/>
  <c r="B1036" i="1"/>
  <c r="B1018" i="1"/>
  <c r="B982" i="1"/>
  <c r="F980" i="1"/>
  <c r="F981" i="1"/>
  <c r="F976" i="1"/>
  <c r="B964" i="1"/>
  <c r="F944" i="1"/>
  <c r="F945" i="1"/>
  <c r="B946" i="1"/>
  <c r="B928" i="1"/>
  <c r="F908" i="1"/>
  <c r="F909" i="1"/>
  <c r="F904" i="1"/>
  <c r="B910" i="1"/>
  <c r="F852" i="1"/>
  <c r="F853" i="1"/>
  <c r="F848" i="1"/>
  <c r="B797" i="1"/>
  <c r="F795" i="1"/>
  <c r="F796" i="1"/>
  <c r="B778" i="1"/>
  <c r="F757" i="1"/>
  <c r="F758" i="1"/>
  <c r="B740" i="1"/>
  <c r="F738" i="1"/>
  <c r="F739" i="1"/>
  <c r="F734" i="1"/>
  <c r="F711" i="1"/>
  <c r="F712" i="1"/>
  <c r="D712" i="1"/>
  <c r="F713" i="1"/>
  <c r="F714" i="1"/>
  <c r="F715" i="1"/>
  <c r="F716" i="1"/>
  <c r="F717" i="1"/>
  <c r="F718" i="1"/>
  <c r="F719" i="1"/>
  <c r="F720" i="1"/>
  <c r="F721" i="1"/>
  <c r="F710" i="1"/>
  <c r="B704" i="1"/>
  <c r="B632" i="1"/>
  <c r="F463" i="1"/>
  <c r="F215" i="1"/>
  <c r="F216" i="1"/>
  <c r="F233" i="1"/>
  <c r="F234" i="1"/>
  <c r="F251" i="1"/>
  <c r="F252" i="1"/>
  <c r="F305" i="1"/>
  <c r="F306" i="1"/>
  <c r="F323" i="1"/>
  <c r="F324" i="1"/>
  <c r="F341" i="1"/>
  <c r="F342" i="1"/>
  <c r="B325" i="1"/>
  <c r="B307" i="1"/>
  <c r="F97" i="1"/>
  <c r="D97" i="1" s="1"/>
  <c r="D1136" i="1"/>
  <c r="D823" i="1"/>
  <c r="D674" i="1"/>
  <c r="F791" i="1"/>
  <c r="F1329" i="1"/>
  <c r="F792" i="1"/>
  <c r="F790" i="1"/>
  <c r="B217" i="1"/>
  <c r="B1733" i="1"/>
  <c r="B1571" i="1"/>
  <c r="B1535" i="1"/>
  <c r="B1424" i="1"/>
  <c r="F1288" i="1"/>
  <c r="B1207" i="1"/>
  <c r="B1165" i="1"/>
  <c r="D421" i="1"/>
  <c r="F422" i="1"/>
  <c r="D422" i="1" s="1"/>
  <c r="F641" i="1"/>
  <c r="D641" i="1" s="1"/>
  <c r="F642" i="1"/>
  <c r="D642" i="1" s="1"/>
  <c r="F643" i="1"/>
  <c r="D643" i="1" s="1"/>
  <c r="F644" i="1"/>
  <c r="D644" i="1" s="1"/>
  <c r="F645" i="1"/>
  <c r="D645" i="1" s="1"/>
  <c r="F646" i="1"/>
  <c r="D646" i="1" s="1"/>
  <c r="F647" i="1"/>
  <c r="D647" i="1" s="1"/>
  <c r="F648" i="1"/>
  <c r="D648" i="1" s="1"/>
  <c r="F649" i="1"/>
  <c r="D649" i="1" s="1"/>
  <c r="B650" i="1"/>
  <c r="F603" i="1"/>
  <c r="D603" i="1" s="1"/>
  <c r="F604" i="1"/>
  <c r="D604" i="1" s="1"/>
  <c r="F605" i="1"/>
  <c r="D605" i="1" s="1"/>
  <c r="F606" i="1"/>
  <c r="D606" i="1" s="1"/>
  <c r="F607" i="1"/>
  <c r="D607" i="1" s="1"/>
  <c r="F608" i="1"/>
  <c r="D608" i="1" s="1"/>
  <c r="F609" i="1"/>
  <c r="D609" i="1" s="1"/>
  <c r="F610" i="1"/>
  <c r="D610" i="1" s="1"/>
  <c r="F611" i="1"/>
  <c r="D611" i="1" s="1"/>
  <c r="F612" i="1"/>
  <c r="D612" i="1" s="1"/>
  <c r="B558" i="1"/>
  <c r="F538" i="1"/>
  <c r="F539" i="1"/>
  <c r="F534" i="1"/>
  <c r="F504" i="1"/>
  <c r="D504" i="1" s="1"/>
  <c r="F503" i="1"/>
  <c r="D503" i="1" s="1"/>
  <c r="F502" i="1"/>
  <c r="D502" i="1" s="1"/>
  <c r="F501" i="1"/>
  <c r="D501" i="1" s="1"/>
  <c r="F500" i="1"/>
  <c r="D500" i="1" s="1"/>
  <c r="F499" i="1"/>
  <c r="D499" i="1" s="1"/>
  <c r="F498" i="1"/>
  <c r="D498" i="1" s="1"/>
  <c r="F497" i="1"/>
  <c r="D497" i="1" s="1"/>
  <c r="F496" i="1"/>
  <c r="D496" i="1" s="1"/>
  <c r="F495" i="1"/>
  <c r="D495" i="1" s="1"/>
  <c r="F494" i="1"/>
  <c r="D494" i="1" s="1"/>
  <c r="F493" i="1"/>
  <c r="D493" i="1" s="1"/>
  <c r="F476" i="1"/>
  <c r="D476" i="1" s="1"/>
  <c r="F477" i="1"/>
  <c r="D477" i="1" s="1"/>
  <c r="F478" i="1"/>
  <c r="D478" i="1" s="1"/>
  <c r="F479" i="1"/>
  <c r="D479" i="1" s="1"/>
  <c r="F480" i="1"/>
  <c r="D480" i="1" s="1"/>
  <c r="F481" i="1"/>
  <c r="D481" i="1" s="1"/>
  <c r="F482" i="1"/>
  <c r="D482" i="1" s="1"/>
  <c r="F483" i="1"/>
  <c r="D483" i="1" s="1"/>
  <c r="F484" i="1"/>
  <c r="D484" i="1" s="1"/>
  <c r="F485" i="1"/>
  <c r="D485" i="1" s="1"/>
  <c r="F373" i="1"/>
  <c r="F337" i="1"/>
  <c r="F319" i="1"/>
  <c r="D301" i="1"/>
  <c r="F247" i="1"/>
  <c r="B55" i="1"/>
  <c r="F47" i="1"/>
  <c r="D47" i="1" s="1"/>
  <c r="F1565" i="1"/>
  <c r="F1893" i="1"/>
  <c r="D1893" i="1" s="1"/>
  <c r="B1901" i="1"/>
  <c r="F1900" i="1"/>
  <c r="D1900" i="1"/>
  <c r="F1899" i="1"/>
  <c r="D1899" i="1"/>
  <c r="F1898" i="1"/>
  <c r="D1898" i="1" s="1"/>
  <c r="F1897" i="1"/>
  <c r="D1897" i="1" s="1"/>
  <c r="F1896" i="1"/>
  <c r="D1896" i="1" s="1"/>
  <c r="F1895" i="1"/>
  <c r="F1894" i="1"/>
  <c r="D1894" i="1" s="1"/>
  <c r="F1892" i="1"/>
  <c r="D1892" i="1" s="1"/>
  <c r="F1891" i="1"/>
  <c r="D1891" i="1" s="1"/>
  <c r="F1890" i="1"/>
  <c r="D1890" i="1" s="1"/>
  <c r="F1889" i="1"/>
  <c r="G1887" i="1"/>
  <c r="F996" i="1"/>
  <c r="F960" i="1"/>
  <c r="F1770" i="1"/>
  <c r="F1657" i="1"/>
  <c r="F1693" i="1"/>
  <c r="F1330" i="1"/>
  <c r="F1533" i="1"/>
  <c r="F1532" i="1"/>
  <c r="F1534" i="1"/>
  <c r="F1531" i="1"/>
  <c r="F1413" i="1"/>
  <c r="F1420" i="1"/>
  <c r="F1364" i="1"/>
  <c r="F1366" i="1"/>
  <c r="F1276" i="1"/>
  <c r="F1156" i="1"/>
  <c r="D1156" i="1" s="1"/>
  <c r="F1154" i="1"/>
  <c r="F1161" i="1"/>
  <c r="F536" i="1"/>
  <c r="F924" i="1"/>
  <c r="F213" i="1"/>
  <c r="F1651" i="1"/>
  <c r="F1655" i="1"/>
  <c r="F298" i="1"/>
  <c r="F144" i="1"/>
  <c r="F143" i="1"/>
  <c r="F142" i="1"/>
  <c r="F141" i="1"/>
  <c r="F140" i="1"/>
  <c r="F138" i="1"/>
  <c r="F137" i="1"/>
  <c r="F136" i="1"/>
  <c r="F135" i="1"/>
  <c r="F134" i="1"/>
  <c r="F360" i="1"/>
  <c r="F359" i="1"/>
  <c r="F358" i="1"/>
  <c r="D358" i="1" s="1"/>
  <c r="F356" i="1"/>
  <c r="F357" i="1"/>
  <c r="F210" i="1"/>
  <c r="F209" i="1"/>
  <c r="F208" i="1"/>
  <c r="F207" i="1"/>
  <c r="F102" i="1"/>
  <c r="D102" i="1" s="1"/>
  <c r="F101" i="1"/>
  <c r="D101" i="1" s="1"/>
  <c r="F100" i="1"/>
  <c r="D100" i="1" s="1"/>
  <c r="F99" i="1"/>
  <c r="D99" i="1" s="1"/>
  <c r="F98" i="1"/>
  <c r="D98" i="1" s="1"/>
  <c r="F46" i="1"/>
  <c r="D46" i="1" s="1"/>
  <c r="F44" i="1"/>
  <c r="D44" i="1" s="1"/>
  <c r="F45" i="1"/>
  <c r="D45" i="1" s="1"/>
  <c r="F43" i="1"/>
  <c r="D43" i="1" s="1"/>
  <c r="F48" i="1"/>
  <c r="D48" i="1" s="1"/>
  <c r="F1669" i="1"/>
  <c r="F1323" i="1"/>
  <c r="F570" i="1"/>
  <c r="F445" i="1"/>
  <c r="F940" i="1"/>
  <c r="F626" i="1"/>
  <c r="F631" i="1"/>
  <c r="F630" i="1"/>
  <c r="D630" i="1" s="1"/>
  <c r="F629" i="1"/>
  <c r="D629" i="1" s="1"/>
  <c r="F628" i="1"/>
  <c r="D628" i="1" s="1"/>
  <c r="F627" i="1"/>
  <c r="D627" i="1" s="1"/>
  <c r="F625" i="1"/>
  <c r="F624" i="1"/>
  <c r="D624" i="1" s="1"/>
  <c r="F623" i="1"/>
  <c r="D623" i="1" s="1"/>
  <c r="F622" i="1"/>
  <c r="D622" i="1" s="1"/>
  <c r="F621" i="1"/>
  <c r="D621" i="1" s="1"/>
  <c r="F620" i="1"/>
  <c r="G618" i="1"/>
  <c r="F1672" i="1"/>
  <c r="F1673" i="1"/>
  <c r="F139" i="1"/>
  <c r="F49" i="1"/>
  <c r="D49" i="1" s="1"/>
  <c r="F922" i="1"/>
  <c r="F588" i="1"/>
  <c r="F427" i="1"/>
  <c r="F355" i="1"/>
  <c r="D620" i="1"/>
  <c r="D626" i="1"/>
  <c r="F1328" i="1"/>
  <c r="F211" i="1"/>
  <c r="D1889" i="1"/>
  <c r="F103" i="1"/>
  <c r="D103" i="1" s="1"/>
  <c r="D625" i="1"/>
  <c r="F1158" i="1"/>
  <c r="D631" i="1"/>
  <c r="B1847" i="1"/>
  <c r="F1846" i="1"/>
  <c r="D1846" i="1"/>
  <c r="F1845" i="1"/>
  <c r="D1845" i="1"/>
  <c r="F1844" i="1"/>
  <c r="D1844" i="1"/>
  <c r="F1843" i="1"/>
  <c r="D1843" i="1"/>
  <c r="F1842" i="1"/>
  <c r="D1842" i="1"/>
  <c r="F1841" i="1"/>
  <c r="D1841" i="1"/>
  <c r="F1840" i="1"/>
  <c r="D1840" i="1" s="1"/>
  <c r="F1839" i="1"/>
  <c r="D1839" i="1" s="1"/>
  <c r="F1838" i="1"/>
  <c r="D1838" i="1" s="1"/>
  <c r="F1837" i="1"/>
  <c r="D1837" i="1" s="1"/>
  <c r="F1836" i="1"/>
  <c r="D1836" i="1" s="1"/>
  <c r="F1835" i="1"/>
  <c r="G1833" i="1"/>
  <c r="F1791" i="1"/>
  <c r="D1791" i="1" s="1"/>
  <c r="F1790" i="1"/>
  <c r="D1790" i="1" s="1"/>
  <c r="F1789" i="1"/>
  <c r="D1789" i="1" s="1"/>
  <c r="F1788" i="1"/>
  <c r="D1788" i="1" s="1"/>
  <c r="F1787" i="1"/>
  <c r="D1787" i="1" s="1"/>
  <c r="F1786" i="1"/>
  <c r="D1786" i="1" s="1"/>
  <c r="F1785" i="1"/>
  <c r="D1785" i="1" s="1"/>
  <c r="F1784" i="1"/>
  <c r="D1784" i="1" s="1"/>
  <c r="F1783" i="1"/>
  <c r="D1783" i="1" s="1"/>
  <c r="F1782" i="1"/>
  <c r="D1782" i="1" s="1"/>
  <c r="F1781" i="1"/>
  <c r="D1781" i="1" s="1"/>
  <c r="F1780" i="1"/>
  <c r="G1778" i="1"/>
  <c r="B1679" i="1"/>
  <c r="B1388" i="1"/>
  <c r="F1387" i="1"/>
  <c r="D1387" i="1" s="1"/>
  <c r="F1386" i="1"/>
  <c r="D1386" i="1" s="1"/>
  <c r="F1385" i="1"/>
  <c r="D1385" i="1" s="1"/>
  <c r="F1384" i="1"/>
  <c r="D1384" i="1" s="1"/>
  <c r="F1383" i="1"/>
  <c r="D1383" i="1" s="1"/>
  <c r="F1382" i="1"/>
  <c r="D1382" i="1" s="1"/>
  <c r="F1381" i="1"/>
  <c r="D1381" i="1" s="1"/>
  <c r="F1380" i="1"/>
  <c r="D1380" i="1" s="1"/>
  <c r="F1379" i="1"/>
  <c r="D1379" i="1" s="1"/>
  <c r="F1378" i="1"/>
  <c r="D1378" i="1" s="1"/>
  <c r="F1377" i="1"/>
  <c r="D1377" i="1" s="1"/>
  <c r="F1376" i="1"/>
  <c r="F1388" i="1" s="1"/>
  <c r="G1374" i="1"/>
  <c r="B854" i="1"/>
  <c r="F585" i="1"/>
  <c r="B415" i="1"/>
  <c r="B397" i="1"/>
  <c r="B181" i="1"/>
  <c r="F1792" i="1"/>
  <c r="F1847" i="1"/>
  <c r="D1835" i="1"/>
  <c r="D1847" i="1" s="1"/>
  <c r="D1780" i="1"/>
  <c r="D1792" i="1" s="1"/>
  <c r="D1376" i="1"/>
  <c r="D1388" i="1" s="1"/>
  <c r="F1011" i="1"/>
  <c r="D1011" i="1" s="1"/>
  <c r="F1029" i="1"/>
  <c r="D1029" i="1" s="1"/>
  <c r="D1158" i="1"/>
  <c r="F442" i="1"/>
  <c r="D442" i="1" s="1"/>
  <c r="F441" i="1"/>
  <c r="D441" i="1" s="1"/>
  <c r="D945" i="1"/>
  <c r="D944" i="1"/>
  <c r="F943" i="1"/>
  <c r="D943" i="1" s="1"/>
  <c r="F942" i="1"/>
  <c r="D942" i="1" s="1"/>
  <c r="F941" i="1"/>
  <c r="D941" i="1" s="1"/>
  <c r="D940" i="1"/>
  <c r="F939" i="1"/>
  <c r="D939" i="1"/>
  <c r="F938" i="1"/>
  <c r="D938" i="1"/>
  <c r="F937" i="1"/>
  <c r="D937" i="1"/>
  <c r="F936" i="1"/>
  <c r="D936" i="1"/>
  <c r="F935" i="1"/>
  <c r="D935" i="1"/>
  <c r="F934" i="1"/>
  <c r="D934" i="1"/>
  <c r="D853" i="1"/>
  <c r="D852" i="1"/>
  <c r="F851" i="1"/>
  <c r="D851" i="1"/>
  <c r="F850" i="1"/>
  <c r="D850" i="1"/>
  <c r="F849" i="1"/>
  <c r="D849" i="1"/>
  <c r="D848" i="1"/>
  <c r="F847" i="1"/>
  <c r="D847" i="1" s="1"/>
  <c r="F846" i="1"/>
  <c r="D846" i="1" s="1"/>
  <c r="F845" i="1"/>
  <c r="D845" i="1" s="1"/>
  <c r="F844" i="1"/>
  <c r="D844" i="1" s="1"/>
  <c r="F843" i="1"/>
  <c r="D843" i="1" s="1"/>
  <c r="F842" i="1"/>
  <c r="D842" i="1" s="1"/>
  <c r="D796" i="1"/>
  <c r="D795" i="1"/>
  <c r="F794" i="1"/>
  <c r="D794" i="1" s="1"/>
  <c r="F793" i="1"/>
  <c r="D793" i="1"/>
  <c r="D792" i="1"/>
  <c r="D791" i="1"/>
  <c r="D790" i="1"/>
  <c r="F789" i="1"/>
  <c r="D789" i="1" s="1"/>
  <c r="F788" i="1"/>
  <c r="D788" i="1" s="1"/>
  <c r="F787" i="1"/>
  <c r="D787" i="1" s="1"/>
  <c r="F786" i="1"/>
  <c r="F785" i="1"/>
  <c r="D777" i="1"/>
  <c r="D776" i="1"/>
  <c r="D775" i="1"/>
  <c r="D773" i="1"/>
  <c r="D772" i="1"/>
  <c r="D771" i="1"/>
  <c r="D770" i="1"/>
  <c r="D769" i="1"/>
  <c r="D768" i="1"/>
  <c r="D767" i="1"/>
  <c r="D758" i="1"/>
  <c r="D757" i="1"/>
  <c r="F756" i="1"/>
  <c r="D756" i="1"/>
  <c r="F755" i="1"/>
  <c r="D755" i="1"/>
  <c r="F754" i="1"/>
  <c r="D754" i="1"/>
  <c r="F753" i="1"/>
  <c r="D753" i="1"/>
  <c r="F752" i="1"/>
  <c r="D752" i="1" s="1"/>
  <c r="F751" i="1"/>
  <c r="D751" i="1" s="1"/>
  <c r="F750" i="1"/>
  <c r="D750" i="1" s="1"/>
  <c r="F749" i="1"/>
  <c r="D749" i="1" s="1"/>
  <c r="F748" i="1"/>
  <c r="D748" i="1" s="1"/>
  <c r="F747" i="1"/>
  <c r="D747" i="1" s="1"/>
  <c r="D342" i="1"/>
  <c r="D341" i="1"/>
  <c r="F340" i="1"/>
  <c r="D340" i="1" s="1"/>
  <c r="F339" i="1"/>
  <c r="D339" i="1" s="1"/>
  <c r="F338" i="1"/>
  <c r="D338" i="1" s="1"/>
  <c r="D337" i="1"/>
  <c r="F336" i="1"/>
  <c r="D336" i="1" s="1"/>
  <c r="F335" i="1"/>
  <c r="D335" i="1" s="1"/>
  <c r="F334" i="1"/>
  <c r="D334" i="1" s="1"/>
  <c r="F333" i="1"/>
  <c r="D333" i="1" s="1"/>
  <c r="F332" i="1"/>
  <c r="D332" i="1" s="1"/>
  <c r="F331" i="1"/>
  <c r="D331" i="1" s="1"/>
  <c r="D324" i="1"/>
  <c r="D323" i="1"/>
  <c r="F322" i="1"/>
  <c r="D322" i="1" s="1"/>
  <c r="F321" i="1"/>
  <c r="D321" i="1" s="1"/>
  <c r="F320" i="1"/>
  <c r="D320" i="1" s="1"/>
  <c r="D319" i="1"/>
  <c r="F318" i="1"/>
  <c r="D318" i="1"/>
  <c r="F317" i="1"/>
  <c r="D317" i="1"/>
  <c r="F316" i="1"/>
  <c r="D316" i="1"/>
  <c r="F315" i="1"/>
  <c r="D315" i="1"/>
  <c r="F314" i="1"/>
  <c r="D314" i="1"/>
  <c r="F313" i="1"/>
  <c r="D313" i="1"/>
  <c r="D306" i="1"/>
  <c r="D305" i="1"/>
  <c r="F304" i="1"/>
  <c r="D304" i="1" s="1"/>
  <c r="F303" i="1"/>
  <c r="D303" i="1" s="1"/>
  <c r="F302" i="1"/>
  <c r="D302" i="1" s="1"/>
  <c r="F300" i="1"/>
  <c r="D300" i="1" s="1"/>
  <c r="F299" i="1"/>
  <c r="D299" i="1" s="1"/>
  <c r="D298" i="1"/>
  <c r="F297" i="1"/>
  <c r="D297" i="1" s="1"/>
  <c r="F296" i="1"/>
  <c r="D296" i="1" s="1"/>
  <c r="F295" i="1"/>
  <c r="F1827" i="1"/>
  <c r="D1827" i="1" s="1"/>
  <c r="F1826" i="1"/>
  <c r="D1826" i="1" s="1"/>
  <c r="F1825" i="1"/>
  <c r="D1825" i="1" s="1"/>
  <c r="F1824" i="1"/>
  <c r="D1824" i="1" s="1"/>
  <c r="F1823" i="1"/>
  <c r="D1823" i="1" s="1"/>
  <c r="F1822" i="1"/>
  <c r="D1822" i="1" s="1"/>
  <c r="F1821" i="1"/>
  <c r="D1821" i="1" s="1"/>
  <c r="F1820" i="1"/>
  <c r="D1820" i="1" s="1"/>
  <c r="F1819" i="1"/>
  <c r="D1819" i="1" s="1"/>
  <c r="F1818" i="1"/>
  <c r="D1818" i="1" s="1"/>
  <c r="F1817" i="1"/>
  <c r="D1817" i="1" s="1"/>
  <c r="F1816" i="1"/>
  <c r="G1814" i="1"/>
  <c r="F1809" i="1"/>
  <c r="D1809" i="1" s="1"/>
  <c r="F1808" i="1"/>
  <c r="D1808" i="1" s="1"/>
  <c r="F1807" i="1"/>
  <c r="D1807" i="1" s="1"/>
  <c r="F1806" i="1"/>
  <c r="D1806" i="1" s="1"/>
  <c r="F1805" i="1"/>
  <c r="D1805" i="1" s="1"/>
  <c r="F1804" i="1"/>
  <c r="D1804" i="1" s="1"/>
  <c r="F1803" i="1"/>
  <c r="D1803" i="1" s="1"/>
  <c r="F1802" i="1"/>
  <c r="D1802" i="1" s="1"/>
  <c r="F1801" i="1"/>
  <c r="D1801" i="1" s="1"/>
  <c r="F1800" i="1"/>
  <c r="D1800" i="1" s="1"/>
  <c r="F1799" i="1"/>
  <c r="D1799" i="1" s="1"/>
  <c r="F1798" i="1"/>
  <c r="G1796" i="1"/>
  <c r="B1774" i="1"/>
  <c r="F1773" i="1"/>
  <c r="D1773" i="1" s="1"/>
  <c r="F1772" i="1"/>
  <c r="D1772" i="1" s="1"/>
  <c r="F1771" i="1"/>
  <c r="D1771" i="1" s="1"/>
  <c r="D1770" i="1"/>
  <c r="F1769" i="1"/>
  <c r="D1769" i="1" s="1"/>
  <c r="F1768" i="1"/>
  <c r="D1768" i="1" s="1"/>
  <c r="F1767" i="1"/>
  <c r="D1767" i="1" s="1"/>
  <c r="F1766" i="1"/>
  <c r="D1766" i="1" s="1"/>
  <c r="F1765" i="1"/>
  <c r="D1765" i="1" s="1"/>
  <c r="F1764" i="1"/>
  <c r="D1764" i="1" s="1"/>
  <c r="F1763" i="1"/>
  <c r="D1763" i="1" s="1"/>
  <c r="F1762" i="1"/>
  <c r="G1760" i="1"/>
  <c r="F1857" i="1"/>
  <c r="F1732" i="1"/>
  <c r="D1732" i="1" s="1"/>
  <c r="F1731" i="1"/>
  <c r="D1731" i="1" s="1"/>
  <c r="F1730" i="1"/>
  <c r="D1730" i="1" s="1"/>
  <c r="F1729" i="1"/>
  <c r="D1729" i="1" s="1"/>
  <c r="F1728" i="1"/>
  <c r="D1728" i="1" s="1"/>
  <c r="F1727" i="1"/>
  <c r="D1727" i="1" s="1"/>
  <c r="F1726" i="1"/>
  <c r="D1726" i="1" s="1"/>
  <c r="F1725" i="1"/>
  <c r="D1725" i="1" s="1"/>
  <c r="F1724" i="1"/>
  <c r="D1724" i="1" s="1"/>
  <c r="F1723" i="1"/>
  <c r="D1723" i="1" s="1"/>
  <c r="F1722" i="1"/>
  <c r="D1722" i="1" s="1"/>
  <c r="F1721" i="1"/>
  <c r="D1721" i="1" s="1"/>
  <c r="D1714" i="1"/>
  <c r="D1713" i="1"/>
  <c r="D1711" i="1"/>
  <c r="D1710" i="1"/>
  <c r="D1709" i="1"/>
  <c r="D1708" i="1"/>
  <c r="D1707" i="1"/>
  <c r="D1706" i="1"/>
  <c r="D1705" i="1"/>
  <c r="D1704" i="1"/>
  <c r="G1701" i="1"/>
  <c r="F1624" i="1"/>
  <c r="D1624" i="1" s="1"/>
  <c r="F1623" i="1"/>
  <c r="D1623" i="1" s="1"/>
  <c r="F1622" i="1"/>
  <c r="D1622" i="1" s="1"/>
  <c r="F1621" i="1"/>
  <c r="D1621" i="1" s="1"/>
  <c r="F1620" i="1"/>
  <c r="D1620" i="1" s="1"/>
  <c r="F1619" i="1"/>
  <c r="D1619" i="1" s="1"/>
  <c r="F1618" i="1"/>
  <c r="D1618" i="1" s="1"/>
  <c r="F1617" i="1"/>
  <c r="D1617" i="1" s="1"/>
  <c r="F1616" i="1"/>
  <c r="D1616" i="1" s="1"/>
  <c r="F1615" i="1"/>
  <c r="D1615" i="1" s="1"/>
  <c r="F1614" i="1"/>
  <c r="D1614" i="1" s="1"/>
  <c r="F1613" i="1"/>
  <c r="D1613" i="1" s="1"/>
  <c r="B1607" i="1"/>
  <c r="F1606" i="1"/>
  <c r="D1606" i="1" s="1"/>
  <c r="F1605" i="1"/>
  <c r="D1605" i="1" s="1"/>
  <c r="F1604" i="1"/>
  <c r="D1604" i="1" s="1"/>
  <c r="F1603" i="1"/>
  <c r="D1603" i="1"/>
  <c r="F1602" i="1"/>
  <c r="D1602" i="1"/>
  <c r="F1601" i="1"/>
  <c r="D1601" i="1"/>
  <c r="F1600" i="1"/>
  <c r="D1600" i="1"/>
  <c r="F1599" i="1"/>
  <c r="D1599" i="1"/>
  <c r="F1598" i="1"/>
  <c r="D1598" i="1" s="1"/>
  <c r="F1597" i="1"/>
  <c r="D1597" i="1" s="1"/>
  <c r="F1596" i="1"/>
  <c r="D1596" i="1" s="1"/>
  <c r="F1595" i="1"/>
  <c r="G1593" i="1"/>
  <c r="F1552" i="1"/>
  <c r="D1552" i="1" s="1"/>
  <c r="F1551" i="1"/>
  <c r="D1551" i="1" s="1"/>
  <c r="F1550" i="1"/>
  <c r="D1550" i="1" s="1"/>
  <c r="F1549" i="1"/>
  <c r="D1549" i="1" s="1"/>
  <c r="F1548" i="1"/>
  <c r="D1548" i="1" s="1"/>
  <c r="F1547" i="1"/>
  <c r="D1547" i="1" s="1"/>
  <c r="F1546" i="1"/>
  <c r="D1546" i="1" s="1"/>
  <c r="F1545" i="1"/>
  <c r="D1545" i="1"/>
  <c r="F1544" i="1"/>
  <c r="D1544" i="1" s="1"/>
  <c r="F1543" i="1"/>
  <c r="D1543" i="1"/>
  <c r="F1542" i="1"/>
  <c r="D1542" i="1" s="1"/>
  <c r="F1541" i="1"/>
  <c r="G1539" i="1"/>
  <c r="F1515" i="1"/>
  <c r="D1515" i="1" s="1"/>
  <c r="F1514" i="1"/>
  <c r="D1514" i="1" s="1"/>
  <c r="F1513" i="1"/>
  <c r="D1513" i="1" s="1"/>
  <c r="F1512" i="1"/>
  <c r="D1512" i="1" s="1"/>
  <c r="F1511" i="1"/>
  <c r="D1511" i="1" s="1"/>
  <c r="F1510" i="1"/>
  <c r="D1510" i="1" s="1"/>
  <c r="F1509" i="1"/>
  <c r="D1509" i="1" s="1"/>
  <c r="F1508" i="1"/>
  <c r="D1508" i="1" s="1"/>
  <c r="F1507" i="1"/>
  <c r="D1507" i="1" s="1"/>
  <c r="F1506" i="1"/>
  <c r="D1506" i="1" s="1"/>
  <c r="F1505" i="1"/>
  <c r="D1505" i="1" s="1"/>
  <c r="F1504" i="1"/>
  <c r="D1504" i="1" s="1"/>
  <c r="F1496" i="1"/>
  <c r="D1496" i="1" s="1"/>
  <c r="F1495" i="1"/>
  <c r="D1495" i="1" s="1"/>
  <c r="F1494" i="1"/>
  <c r="D1494" i="1" s="1"/>
  <c r="F1493" i="1"/>
  <c r="D1493" i="1" s="1"/>
  <c r="F1492" i="1"/>
  <c r="D1492" i="1" s="1"/>
  <c r="F1491" i="1"/>
  <c r="D1491" i="1" s="1"/>
  <c r="F1490" i="1"/>
  <c r="D1490" i="1" s="1"/>
  <c r="F1489" i="1"/>
  <c r="D1489" i="1" s="1"/>
  <c r="F1488" i="1"/>
  <c r="D1488" i="1" s="1"/>
  <c r="F1487" i="1"/>
  <c r="D1487" i="1" s="1"/>
  <c r="F1486" i="1"/>
  <c r="D1486" i="1" s="1"/>
  <c r="F1485" i="1"/>
  <c r="D1485" i="1" s="1"/>
  <c r="F1423" i="1"/>
  <c r="D1423" i="1" s="1"/>
  <c r="F1422" i="1"/>
  <c r="D1422" i="1" s="1"/>
  <c r="F1421" i="1"/>
  <c r="D1421" i="1" s="1"/>
  <c r="D1420" i="1"/>
  <c r="F1419" i="1"/>
  <c r="D1419" i="1" s="1"/>
  <c r="F1418" i="1"/>
  <c r="D1418" i="1" s="1"/>
  <c r="F1417" i="1"/>
  <c r="D1417" i="1" s="1"/>
  <c r="F1416" i="1"/>
  <c r="D1416" i="1" s="1"/>
  <c r="F1415" i="1"/>
  <c r="D1415" i="1" s="1"/>
  <c r="F1414" i="1"/>
  <c r="D1414" i="1" s="1"/>
  <c r="D1413" i="1"/>
  <c r="F1412" i="1"/>
  <c r="D1412" i="1" s="1"/>
  <c r="G1410" i="1"/>
  <c r="F1351" i="1"/>
  <c r="D1351" i="1" s="1"/>
  <c r="F1350" i="1"/>
  <c r="D1350" i="1" s="1"/>
  <c r="F1349" i="1"/>
  <c r="D1349" i="1" s="1"/>
  <c r="F1348" i="1"/>
  <c r="D1348" i="1" s="1"/>
  <c r="F1347" i="1"/>
  <c r="D1347" i="1" s="1"/>
  <c r="F1346" i="1"/>
  <c r="D1346" i="1" s="1"/>
  <c r="F1345" i="1"/>
  <c r="D1345" i="1" s="1"/>
  <c r="F1344" i="1"/>
  <c r="D1344" i="1" s="1"/>
  <c r="F1343" i="1"/>
  <c r="D1343" i="1" s="1"/>
  <c r="F1342" i="1"/>
  <c r="D1342" i="1" s="1"/>
  <c r="F1341" i="1"/>
  <c r="D1341" i="1" s="1"/>
  <c r="F1340" i="1"/>
  <c r="D1340" i="1" s="1"/>
  <c r="F1315" i="1"/>
  <c r="D1315" i="1" s="1"/>
  <c r="F1314" i="1"/>
  <c r="D1314" i="1" s="1"/>
  <c r="F1313" i="1"/>
  <c r="D1313" i="1" s="1"/>
  <c r="F1312" i="1"/>
  <c r="D1312" i="1" s="1"/>
  <c r="F1311" i="1"/>
  <c r="D1311" i="1" s="1"/>
  <c r="D1310" i="1"/>
  <c r="F1309" i="1"/>
  <c r="D1309" i="1"/>
  <c r="F1308" i="1"/>
  <c r="D1308" i="1"/>
  <c r="F1307" i="1"/>
  <c r="D1307" i="1"/>
  <c r="F1306" i="1"/>
  <c r="D1306" i="1" s="1"/>
  <c r="F1305" i="1"/>
  <c r="D1305" i="1" s="1"/>
  <c r="F1304" i="1"/>
  <c r="D1304" i="1" s="1"/>
  <c r="F1297" i="1"/>
  <c r="D1297" i="1" s="1"/>
  <c r="F1296" i="1"/>
  <c r="D1296" i="1" s="1"/>
  <c r="F1295" i="1"/>
  <c r="D1295" i="1" s="1"/>
  <c r="F1294" i="1"/>
  <c r="D1294" i="1" s="1"/>
  <c r="F1293" i="1"/>
  <c r="D1293" i="1" s="1"/>
  <c r="D1292" i="1"/>
  <c r="F1291" i="1"/>
  <c r="D1291" i="1" s="1"/>
  <c r="F1290" i="1"/>
  <c r="D1290" i="1" s="1"/>
  <c r="F1289" i="1"/>
  <c r="D1289" i="1" s="1"/>
  <c r="D1288" i="1"/>
  <c r="F1287" i="1"/>
  <c r="D1287" i="1"/>
  <c r="F1286" i="1"/>
  <c r="D1286" i="1" s="1"/>
  <c r="F414" i="1"/>
  <c r="D414" i="1" s="1"/>
  <c r="F413" i="1"/>
  <c r="D413" i="1" s="1"/>
  <c r="F412" i="1"/>
  <c r="D412" i="1" s="1"/>
  <c r="F411" i="1"/>
  <c r="D411" i="1" s="1"/>
  <c r="F410" i="1"/>
  <c r="D410" i="1" s="1"/>
  <c r="F409" i="1"/>
  <c r="D409" i="1" s="1"/>
  <c r="F408" i="1"/>
  <c r="D408" i="1" s="1"/>
  <c r="F407" i="1"/>
  <c r="D407" i="1" s="1"/>
  <c r="F406" i="1"/>
  <c r="D406" i="1" s="1"/>
  <c r="F405" i="1"/>
  <c r="D405" i="1" s="1"/>
  <c r="F404" i="1"/>
  <c r="D404" i="1" s="1"/>
  <c r="F403" i="1"/>
  <c r="D403" i="1" s="1"/>
  <c r="F1261" i="1"/>
  <c r="D1261" i="1" s="1"/>
  <c r="F1260" i="1"/>
  <c r="D1260" i="1" s="1"/>
  <c r="F1259" i="1"/>
  <c r="D1259" i="1" s="1"/>
  <c r="F1258" i="1"/>
  <c r="D1258" i="1" s="1"/>
  <c r="F1257" i="1"/>
  <c r="D1257" i="1" s="1"/>
  <c r="D1256" i="1"/>
  <c r="F1255" i="1"/>
  <c r="D1255" i="1" s="1"/>
  <c r="F1254" i="1"/>
  <c r="D1254" i="1" s="1"/>
  <c r="F1253" i="1"/>
  <c r="D1253" i="1" s="1"/>
  <c r="F1252" i="1"/>
  <c r="D1252" i="1" s="1"/>
  <c r="F1251" i="1"/>
  <c r="D1251" i="1" s="1"/>
  <c r="F1250" i="1"/>
  <c r="D1250" i="1" s="1"/>
  <c r="F1242" i="1"/>
  <c r="D1242" i="1" s="1"/>
  <c r="F1241" i="1"/>
  <c r="D1241" i="1" s="1"/>
  <c r="F1240" i="1"/>
  <c r="D1240" i="1" s="1"/>
  <c r="F1239" i="1"/>
  <c r="D1239" i="1" s="1"/>
  <c r="F1238" i="1"/>
  <c r="D1238" i="1" s="1"/>
  <c r="D1237" i="1"/>
  <c r="F1236" i="1"/>
  <c r="D1236" i="1" s="1"/>
  <c r="F1235" i="1"/>
  <c r="D1235" i="1" s="1"/>
  <c r="F1234" i="1"/>
  <c r="D1234" i="1" s="1"/>
  <c r="F1233" i="1"/>
  <c r="D1233" i="1" s="1"/>
  <c r="F1232" i="1"/>
  <c r="D1232" i="1" s="1"/>
  <c r="F1231" i="1"/>
  <c r="D1231" i="1" s="1"/>
  <c r="F1224" i="1"/>
  <c r="D1224" i="1" s="1"/>
  <c r="F1223" i="1"/>
  <c r="D1223" i="1" s="1"/>
  <c r="F1222" i="1"/>
  <c r="D1222" i="1" s="1"/>
  <c r="F1221" i="1"/>
  <c r="D1221" i="1" s="1"/>
  <c r="F1220" i="1"/>
  <c r="D1220" i="1" s="1"/>
  <c r="D1219" i="1"/>
  <c r="F1218" i="1"/>
  <c r="D1218" i="1" s="1"/>
  <c r="F1217" i="1"/>
  <c r="D1217" i="1" s="1"/>
  <c r="F1216" i="1"/>
  <c r="D1216" i="1" s="1"/>
  <c r="F1215" i="1"/>
  <c r="D1215" i="1" s="1"/>
  <c r="F1214" i="1"/>
  <c r="D1214" i="1" s="1"/>
  <c r="F1213" i="1"/>
  <c r="D1213" i="1" s="1"/>
  <c r="F1206" i="1"/>
  <c r="D1206" i="1" s="1"/>
  <c r="F1205" i="1"/>
  <c r="D1205" i="1" s="1"/>
  <c r="F1204" i="1"/>
  <c r="D1204" i="1" s="1"/>
  <c r="F1203" i="1"/>
  <c r="D1203" i="1" s="1"/>
  <c r="F1202" i="1"/>
  <c r="D1202" i="1" s="1"/>
  <c r="D1201" i="1"/>
  <c r="F1200" i="1"/>
  <c r="D1200" i="1"/>
  <c r="F1199" i="1"/>
  <c r="D1199" i="1"/>
  <c r="F1198" i="1"/>
  <c r="D1198" i="1"/>
  <c r="F1197" i="1"/>
  <c r="D1197" i="1" s="1"/>
  <c r="F1196" i="1"/>
  <c r="D1196" i="1" s="1"/>
  <c r="F1195" i="1"/>
  <c r="D1195" i="1" s="1"/>
  <c r="F1127" i="1"/>
  <c r="D1127" i="1" s="1"/>
  <c r="F1128" i="1"/>
  <c r="D1128" i="1" s="1"/>
  <c r="F1163" i="1"/>
  <c r="D1163" i="1" s="1"/>
  <c r="F1164" i="1"/>
  <c r="D1164" i="1" s="1"/>
  <c r="F1162" i="1"/>
  <c r="D1162" i="1" s="1"/>
  <c r="D1161" i="1"/>
  <c r="F1160" i="1"/>
  <c r="D1160" i="1" s="1"/>
  <c r="F1159" i="1"/>
  <c r="D1159" i="1" s="1"/>
  <c r="F1157" i="1"/>
  <c r="D1157" i="1" s="1"/>
  <c r="F1155" i="1"/>
  <c r="D1155" i="1" s="1"/>
  <c r="F1153" i="1"/>
  <c r="D1153" i="1" s="1"/>
  <c r="F1126" i="1"/>
  <c r="D1126" i="1" s="1"/>
  <c r="F1125" i="1"/>
  <c r="D1125" i="1" s="1"/>
  <c r="F1124" i="1"/>
  <c r="D1124" i="1" s="1"/>
  <c r="D1123" i="1"/>
  <c r="F1122" i="1"/>
  <c r="D1122" i="1" s="1"/>
  <c r="F1121" i="1"/>
  <c r="D1121" i="1" s="1"/>
  <c r="F1120" i="1"/>
  <c r="D1120" i="1" s="1"/>
  <c r="F1119" i="1"/>
  <c r="D1119" i="1" s="1"/>
  <c r="F1118" i="1"/>
  <c r="D1118" i="1" s="1"/>
  <c r="F1117" i="1"/>
  <c r="D1117" i="1" s="1"/>
  <c r="D1109" i="1"/>
  <c r="D1108" i="1"/>
  <c r="F1107" i="1"/>
  <c r="D1107" i="1" s="1"/>
  <c r="F1106" i="1"/>
  <c r="D1106" i="1" s="1"/>
  <c r="F1105" i="1"/>
  <c r="D1105" i="1" s="1"/>
  <c r="F1104" i="1"/>
  <c r="D1104" i="1" s="1"/>
  <c r="F1103" i="1"/>
  <c r="D1103" i="1" s="1"/>
  <c r="F1102" i="1"/>
  <c r="D1102" i="1" s="1"/>
  <c r="F1101" i="1"/>
  <c r="D1101" i="1" s="1"/>
  <c r="F1100" i="1"/>
  <c r="D1100" i="1" s="1"/>
  <c r="F1099" i="1"/>
  <c r="D1099" i="1" s="1"/>
  <c r="F1098" i="1"/>
  <c r="D1098" i="1" s="1"/>
  <c r="D1091" i="1"/>
  <c r="D1090" i="1"/>
  <c r="F1089" i="1"/>
  <c r="D1089" i="1" s="1"/>
  <c r="F1088" i="1"/>
  <c r="D1088" i="1" s="1"/>
  <c r="F1087" i="1"/>
  <c r="D1087" i="1" s="1"/>
  <c r="D1092" i="1" s="1"/>
  <c r="D1086" i="1"/>
  <c r="F1085" i="1"/>
  <c r="D1085" i="1" s="1"/>
  <c r="F1084" i="1"/>
  <c r="D1084" i="1" s="1"/>
  <c r="F1083" i="1"/>
  <c r="D1083" i="1" s="1"/>
  <c r="F1082" i="1"/>
  <c r="D1082" i="1" s="1"/>
  <c r="F1081" i="1"/>
  <c r="D1081" i="1" s="1"/>
  <c r="F1080" i="1"/>
  <c r="D1080" i="1" s="1"/>
  <c r="F1072" i="1"/>
  <c r="D1072" i="1" s="1"/>
  <c r="F1071" i="1"/>
  <c r="D1071" i="1" s="1"/>
  <c r="F1070" i="1"/>
  <c r="D1070" i="1" s="1"/>
  <c r="F1069" i="1"/>
  <c r="D1069" i="1" s="1"/>
  <c r="F1068" i="1"/>
  <c r="D1068" i="1" s="1"/>
  <c r="F1067" i="1"/>
  <c r="D1067" i="1" s="1"/>
  <c r="F1066" i="1"/>
  <c r="D1066" i="1" s="1"/>
  <c r="F1065" i="1"/>
  <c r="D1065" i="1" s="1"/>
  <c r="F1064" i="1"/>
  <c r="D1064" i="1" s="1"/>
  <c r="F1063" i="1"/>
  <c r="D1063" i="1" s="1"/>
  <c r="F1062" i="1"/>
  <c r="D1062" i="1" s="1"/>
  <c r="F1061" i="1"/>
  <c r="D1061" i="1" s="1"/>
  <c r="F1054" i="1"/>
  <c r="D1054" i="1" s="1"/>
  <c r="F1053" i="1"/>
  <c r="D1053" i="1" s="1"/>
  <c r="F1052" i="1"/>
  <c r="D1052" i="1" s="1"/>
  <c r="F1051" i="1"/>
  <c r="D1051" i="1" s="1"/>
  <c r="F1050" i="1"/>
  <c r="D1050" i="1"/>
  <c r="F1049" i="1"/>
  <c r="D1049" i="1"/>
  <c r="F1048" i="1"/>
  <c r="D1048" i="1"/>
  <c r="F1047" i="1"/>
  <c r="D1047" i="1"/>
  <c r="F1046" i="1"/>
  <c r="D1046" i="1" s="1"/>
  <c r="F1045" i="1"/>
  <c r="D1045" i="1" s="1"/>
  <c r="F1044" i="1"/>
  <c r="D1044" i="1" s="1"/>
  <c r="F1043" i="1"/>
  <c r="D1043" i="1" s="1"/>
  <c r="F1035" i="1"/>
  <c r="D1035" i="1" s="1"/>
  <c r="F1034" i="1"/>
  <c r="D1034" i="1" s="1"/>
  <c r="F1033" i="1"/>
  <c r="D1033" i="1" s="1"/>
  <c r="F1032" i="1"/>
  <c r="D1032" i="1" s="1"/>
  <c r="F1031" i="1"/>
  <c r="D1031" i="1" s="1"/>
  <c r="F1030" i="1"/>
  <c r="D1030" i="1" s="1"/>
  <c r="F1028" i="1"/>
  <c r="D1028" i="1" s="1"/>
  <c r="F1027" i="1"/>
  <c r="D1027" i="1" s="1"/>
  <c r="F1026" i="1"/>
  <c r="D1026" i="1" s="1"/>
  <c r="F1025" i="1"/>
  <c r="D1025" i="1" s="1"/>
  <c r="F1024" i="1"/>
  <c r="F1017" i="1"/>
  <c r="D1017" i="1" s="1"/>
  <c r="F1016" i="1"/>
  <c r="D1016" i="1" s="1"/>
  <c r="F1015" i="1"/>
  <c r="D1015" i="1" s="1"/>
  <c r="F1014" i="1"/>
  <c r="D1014" i="1" s="1"/>
  <c r="F1013" i="1"/>
  <c r="D1013" i="1"/>
  <c r="F1012" i="1"/>
  <c r="D1012" i="1"/>
  <c r="F1010" i="1"/>
  <c r="D1010" i="1"/>
  <c r="F1009" i="1"/>
  <c r="D1009" i="1"/>
  <c r="F1008" i="1"/>
  <c r="D1008" i="1"/>
  <c r="F1007" i="1"/>
  <c r="D1007" i="1"/>
  <c r="F1006" i="1"/>
  <c r="D1006" i="1"/>
  <c r="B1000" i="1"/>
  <c r="D981" i="1"/>
  <c r="D980" i="1"/>
  <c r="F979" i="1"/>
  <c r="D979" i="1" s="1"/>
  <c r="F978" i="1"/>
  <c r="D978" i="1" s="1"/>
  <c r="F977" i="1"/>
  <c r="D977" i="1" s="1"/>
  <c r="D976" i="1"/>
  <c r="F975" i="1"/>
  <c r="D975" i="1" s="1"/>
  <c r="F974" i="1"/>
  <c r="D974" i="1" s="1"/>
  <c r="F973" i="1"/>
  <c r="D973" i="1" s="1"/>
  <c r="F972" i="1"/>
  <c r="D972" i="1" s="1"/>
  <c r="F971" i="1"/>
  <c r="D971" i="1" s="1"/>
  <c r="F970" i="1"/>
  <c r="D970" i="1" s="1"/>
  <c r="G932" i="1"/>
  <c r="D909" i="1"/>
  <c r="D908" i="1"/>
  <c r="F907" i="1"/>
  <c r="D907" i="1" s="1"/>
  <c r="F906" i="1"/>
  <c r="D906" i="1" s="1"/>
  <c r="F905" i="1"/>
  <c r="D905" i="1" s="1"/>
  <c r="D904" i="1"/>
  <c r="F903" i="1"/>
  <c r="D903" i="1" s="1"/>
  <c r="F902" i="1"/>
  <c r="D902" i="1" s="1"/>
  <c r="F901" i="1"/>
  <c r="D901" i="1" s="1"/>
  <c r="F900" i="1"/>
  <c r="D900" i="1" s="1"/>
  <c r="F899" i="1"/>
  <c r="D899" i="1" s="1"/>
  <c r="F898" i="1"/>
  <c r="D898" i="1" s="1"/>
  <c r="G840" i="1"/>
  <c r="G783" i="1"/>
  <c r="G764" i="1"/>
  <c r="D739" i="1"/>
  <c r="D738" i="1"/>
  <c r="F737" i="1"/>
  <c r="D737" i="1" s="1"/>
  <c r="F736" i="1"/>
  <c r="D736" i="1" s="1"/>
  <c r="F735" i="1"/>
  <c r="D734" i="1"/>
  <c r="F733" i="1"/>
  <c r="D733" i="1"/>
  <c r="F732" i="1"/>
  <c r="D732" i="1"/>
  <c r="F731" i="1"/>
  <c r="D731" i="1" s="1"/>
  <c r="F730" i="1"/>
  <c r="D730" i="1" s="1"/>
  <c r="F729" i="1"/>
  <c r="D729" i="1" s="1"/>
  <c r="F728" i="1"/>
  <c r="D728" i="1" s="1"/>
  <c r="G726" i="1"/>
  <c r="D710" i="1"/>
  <c r="D711" i="1"/>
  <c r="F640" i="1"/>
  <c r="D640" i="1" s="1"/>
  <c r="F639" i="1"/>
  <c r="D639" i="1" s="1"/>
  <c r="F638" i="1"/>
  <c r="D638" i="1" s="1"/>
  <c r="B594" i="1"/>
  <c r="D539" i="1"/>
  <c r="D538" i="1"/>
  <c r="F537" i="1"/>
  <c r="D537" i="1"/>
  <c r="D536" i="1"/>
  <c r="F535" i="1"/>
  <c r="D535" i="1" s="1"/>
  <c r="D534" i="1"/>
  <c r="F533" i="1"/>
  <c r="D533" i="1" s="1"/>
  <c r="F532" i="1"/>
  <c r="D532" i="1" s="1"/>
  <c r="F531" i="1"/>
  <c r="D531" i="1" s="1"/>
  <c r="F530" i="1"/>
  <c r="D530" i="1" s="1"/>
  <c r="F529" i="1"/>
  <c r="D529" i="1" s="1"/>
  <c r="F528" i="1"/>
  <c r="D528" i="1" s="1"/>
  <c r="F492" i="1"/>
  <c r="D492" i="1" s="1"/>
  <c r="F475" i="1"/>
  <c r="D475" i="1" s="1"/>
  <c r="F474" i="1"/>
  <c r="D474" i="1" s="1"/>
  <c r="B486" i="1"/>
  <c r="D468" i="1"/>
  <c r="D467" i="1"/>
  <c r="F466" i="1"/>
  <c r="D466" i="1" s="1"/>
  <c r="F465" i="1"/>
  <c r="D465" i="1" s="1"/>
  <c r="F464" i="1"/>
  <c r="D464" i="1" s="1"/>
  <c r="D463" i="1"/>
  <c r="F462" i="1"/>
  <c r="D462" i="1" s="1"/>
  <c r="F461" i="1"/>
  <c r="D461" i="1" s="1"/>
  <c r="F460" i="1"/>
  <c r="D460" i="1" s="1"/>
  <c r="F459" i="1"/>
  <c r="D459" i="1" s="1"/>
  <c r="F458" i="1"/>
  <c r="D458" i="1" s="1"/>
  <c r="F457" i="1"/>
  <c r="D457" i="1" s="1"/>
  <c r="F126" i="1"/>
  <c r="D126" i="1" s="1"/>
  <c r="F125" i="1"/>
  <c r="D125" i="1" s="1"/>
  <c r="F124" i="1"/>
  <c r="D124" i="1" s="1"/>
  <c r="F123" i="1"/>
  <c r="D123" i="1" s="1"/>
  <c r="F122" i="1"/>
  <c r="D122" i="1" s="1"/>
  <c r="F121" i="1"/>
  <c r="D121" i="1" s="1"/>
  <c r="F120" i="1"/>
  <c r="D120" i="1" s="1"/>
  <c r="F119" i="1"/>
  <c r="D119" i="1" s="1"/>
  <c r="F118" i="1"/>
  <c r="D118" i="1" s="1"/>
  <c r="F117" i="1"/>
  <c r="D117" i="1" s="1"/>
  <c r="F116" i="1"/>
  <c r="D116" i="1" s="1"/>
  <c r="F115" i="1"/>
  <c r="D115" i="1" s="1"/>
  <c r="F108" i="1"/>
  <c r="D108" i="1" s="1"/>
  <c r="F107" i="1"/>
  <c r="D107" i="1" s="1"/>
  <c r="F106" i="1"/>
  <c r="D106" i="1" s="1"/>
  <c r="F105" i="1"/>
  <c r="D105" i="1" s="1"/>
  <c r="F104" i="1"/>
  <c r="D104" i="1" s="1"/>
  <c r="F162" i="1"/>
  <c r="D162" i="1" s="1"/>
  <c r="F161" i="1"/>
  <c r="D161" i="1" s="1"/>
  <c r="F160" i="1"/>
  <c r="D160" i="1" s="1"/>
  <c r="F159" i="1"/>
  <c r="D159" i="1" s="1"/>
  <c r="F158" i="1"/>
  <c r="D158" i="1" s="1"/>
  <c r="F157" i="1"/>
  <c r="D157" i="1" s="1"/>
  <c r="F156" i="1"/>
  <c r="D156" i="1" s="1"/>
  <c r="F155" i="1"/>
  <c r="D155" i="1" s="1"/>
  <c r="F154" i="1"/>
  <c r="D154" i="1" s="1"/>
  <c r="F153" i="1"/>
  <c r="D153" i="1" s="1"/>
  <c r="F152" i="1"/>
  <c r="D152" i="1" s="1"/>
  <c r="F151" i="1"/>
  <c r="D151" i="1" s="1"/>
  <c r="B451" i="1"/>
  <c r="D450" i="1"/>
  <c r="D449" i="1"/>
  <c r="F448" i="1"/>
  <c r="D448" i="1" s="1"/>
  <c r="F447" i="1"/>
  <c r="D447" i="1" s="1"/>
  <c r="F446" i="1"/>
  <c r="D446" i="1" s="1"/>
  <c r="D445" i="1"/>
  <c r="F444" i="1"/>
  <c r="D444" i="1" s="1"/>
  <c r="F443" i="1"/>
  <c r="D443" i="1" s="1"/>
  <c r="F440" i="1"/>
  <c r="D440" i="1" s="1"/>
  <c r="F439" i="1"/>
  <c r="D439" i="1" s="1"/>
  <c r="B433" i="1"/>
  <c r="F367" i="1"/>
  <c r="D367" i="1" s="1"/>
  <c r="D373" i="1"/>
  <c r="F378" i="1"/>
  <c r="D378" i="1"/>
  <c r="F377" i="1"/>
  <c r="D377" i="1"/>
  <c r="F376" i="1"/>
  <c r="D376" i="1"/>
  <c r="F375" i="1"/>
  <c r="D375" i="1"/>
  <c r="F374" i="1"/>
  <c r="D374" i="1"/>
  <c r="F372" i="1"/>
  <c r="D372" i="1" s="1"/>
  <c r="F371" i="1"/>
  <c r="D371" i="1" s="1"/>
  <c r="F370" i="1"/>
  <c r="D370" i="1" s="1"/>
  <c r="F369" i="1"/>
  <c r="D369" i="1" s="1"/>
  <c r="F368" i="1"/>
  <c r="D368" i="1" s="1"/>
  <c r="B379" i="1"/>
  <c r="B343" i="1"/>
  <c r="G329" i="1"/>
  <c r="G311" i="1"/>
  <c r="G293" i="1"/>
  <c r="B253" i="1"/>
  <c r="D252" i="1"/>
  <c r="D251" i="1"/>
  <c r="F250" i="1"/>
  <c r="D250" i="1" s="1"/>
  <c r="F249" i="1"/>
  <c r="D249" i="1"/>
  <c r="F248" i="1"/>
  <c r="D248" i="1" s="1"/>
  <c r="D247" i="1"/>
  <c r="F246" i="1"/>
  <c r="D246" i="1" s="1"/>
  <c r="F245" i="1"/>
  <c r="D245" i="1" s="1"/>
  <c r="F244" i="1"/>
  <c r="D244" i="1" s="1"/>
  <c r="F243" i="1"/>
  <c r="D243" i="1" s="1"/>
  <c r="F242" i="1"/>
  <c r="D242" i="1" s="1"/>
  <c r="F241" i="1"/>
  <c r="G239" i="1"/>
  <c r="D234" i="1"/>
  <c r="D233" i="1"/>
  <c r="F232" i="1"/>
  <c r="D232" i="1" s="1"/>
  <c r="F231" i="1"/>
  <c r="D231" i="1" s="1"/>
  <c r="F230" i="1"/>
  <c r="D230" i="1" s="1"/>
  <c r="F229" i="1"/>
  <c r="D229" i="1" s="1"/>
  <c r="F228" i="1"/>
  <c r="D228" i="1" s="1"/>
  <c r="F227" i="1"/>
  <c r="D227" i="1" s="1"/>
  <c r="F226" i="1"/>
  <c r="D226" i="1" s="1"/>
  <c r="F225" i="1"/>
  <c r="D225" i="1" s="1"/>
  <c r="F224" i="1"/>
  <c r="D224" i="1" s="1"/>
  <c r="F223" i="1"/>
  <c r="D223" i="1" s="1"/>
  <c r="D235" i="1" s="1"/>
  <c r="B235" i="1"/>
  <c r="B199" i="1"/>
  <c r="F198" i="1"/>
  <c r="D198" i="1" s="1"/>
  <c r="F197" i="1"/>
  <c r="D197" i="1" s="1"/>
  <c r="F196" i="1"/>
  <c r="D196" i="1" s="1"/>
  <c r="F195" i="1"/>
  <c r="D195" i="1" s="1"/>
  <c r="F194" i="1"/>
  <c r="D194" i="1" s="1"/>
  <c r="F193" i="1"/>
  <c r="D193" i="1" s="1"/>
  <c r="F192" i="1"/>
  <c r="D192" i="1" s="1"/>
  <c r="F191" i="1"/>
  <c r="D191" i="1" s="1"/>
  <c r="F190" i="1"/>
  <c r="D190" i="1" s="1"/>
  <c r="F189" i="1"/>
  <c r="D189" i="1" s="1"/>
  <c r="F188" i="1"/>
  <c r="D188" i="1" s="1"/>
  <c r="F187" i="1"/>
  <c r="F199" i="1" s="1"/>
  <c r="G185" i="1"/>
  <c r="F61" i="1"/>
  <c r="B109" i="1"/>
  <c r="D1024" i="1"/>
  <c r="D785" i="1"/>
  <c r="D766" i="1"/>
  <c r="D295" i="1"/>
  <c r="F1828" i="1"/>
  <c r="F1774" i="1"/>
  <c r="D1816" i="1"/>
  <c r="D1828" i="1"/>
  <c r="D1762" i="1"/>
  <c r="D1774" i="1" s="1"/>
  <c r="D1703" i="1"/>
  <c r="F1607" i="1"/>
  <c r="D1595" i="1"/>
  <c r="F1553" i="1"/>
  <c r="D1541" i="1"/>
  <c r="F1424" i="1"/>
  <c r="F946" i="1"/>
  <c r="F854" i="1"/>
  <c r="F343" i="1"/>
  <c r="F325" i="1"/>
  <c r="D325" i="1"/>
  <c r="D187" i="1"/>
  <c r="D199" i="1" s="1"/>
  <c r="D1565" i="1"/>
  <c r="F692" i="1"/>
  <c r="F694" i="1"/>
  <c r="D694" i="1" s="1"/>
  <c r="F695" i="1"/>
  <c r="D695" i="1" s="1"/>
  <c r="F696" i="1"/>
  <c r="D696" i="1" s="1"/>
  <c r="F697" i="1"/>
  <c r="D697" i="1" s="1"/>
  <c r="F698" i="1"/>
  <c r="D698" i="1" s="1"/>
  <c r="F699" i="1"/>
  <c r="D699" i="1" s="1"/>
  <c r="F700" i="1"/>
  <c r="D700" i="1" s="1"/>
  <c r="F701" i="1"/>
  <c r="D701" i="1" s="1"/>
  <c r="F702" i="1"/>
  <c r="D702" i="1" s="1"/>
  <c r="F703" i="1"/>
  <c r="D703" i="1" s="1"/>
  <c r="F1563" i="1"/>
  <c r="D1563" i="1" s="1"/>
  <c r="F1560" i="1"/>
  <c r="D1560" i="1" s="1"/>
  <c r="F1561" i="1"/>
  <c r="D1561" i="1" s="1"/>
  <c r="F1562" i="1"/>
  <c r="D1562" i="1" s="1"/>
  <c r="F1564" i="1"/>
  <c r="D1564" i="1" s="1"/>
  <c r="F1567" i="1"/>
  <c r="D1567" i="1" s="1"/>
  <c r="F1568" i="1"/>
  <c r="D1568" i="1" s="1"/>
  <c r="F1569" i="1"/>
  <c r="D1569" i="1" s="1"/>
  <c r="F1570" i="1"/>
  <c r="D1570" i="1" s="1"/>
  <c r="F1559" i="1"/>
  <c r="D1559" i="1" s="1"/>
  <c r="F992" i="1"/>
  <c r="D992" i="1" s="1"/>
  <c r="F989" i="1"/>
  <c r="D989" i="1" s="1"/>
  <c r="F990" i="1"/>
  <c r="D990" i="1" s="1"/>
  <c r="F991" i="1"/>
  <c r="D991" i="1" s="1"/>
  <c r="F993" i="1"/>
  <c r="D993" i="1" s="1"/>
  <c r="F994" i="1"/>
  <c r="D994" i="1" s="1"/>
  <c r="F995" i="1"/>
  <c r="D995" i="1" s="1"/>
  <c r="D996" i="1"/>
  <c r="F997" i="1"/>
  <c r="D997" i="1" s="1"/>
  <c r="F998" i="1"/>
  <c r="D998" i="1" s="1"/>
  <c r="F999" i="1"/>
  <c r="D999" i="1" s="1"/>
  <c r="F988" i="1"/>
  <c r="D988" i="1" s="1"/>
  <c r="F956" i="1"/>
  <c r="D956" i="1" s="1"/>
  <c r="F953" i="1"/>
  <c r="D953" i="1" s="1"/>
  <c r="F954" i="1"/>
  <c r="D954" i="1" s="1"/>
  <c r="F955" i="1"/>
  <c r="D955" i="1" s="1"/>
  <c r="F957" i="1"/>
  <c r="D957" i="1" s="1"/>
  <c r="F958" i="1"/>
  <c r="D958" i="1" s="1"/>
  <c r="F959" i="1"/>
  <c r="D959" i="1" s="1"/>
  <c r="D960" i="1"/>
  <c r="F961" i="1"/>
  <c r="D961" i="1"/>
  <c r="F962" i="1"/>
  <c r="D962" i="1" s="1"/>
  <c r="F963" i="1"/>
  <c r="D963" i="1" s="1"/>
  <c r="F952" i="1"/>
  <c r="D952" i="1" s="1"/>
  <c r="D1857" i="1"/>
  <c r="F1854" i="1"/>
  <c r="D1854" i="1" s="1"/>
  <c r="F1855" i="1"/>
  <c r="D1855" i="1" s="1"/>
  <c r="F1856" i="1"/>
  <c r="D1856" i="1" s="1"/>
  <c r="F1858" i="1"/>
  <c r="D1858" i="1" s="1"/>
  <c r="F1859" i="1"/>
  <c r="D1859" i="1" s="1"/>
  <c r="F1860" i="1"/>
  <c r="D1860" i="1" s="1"/>
  <c r="F1861" i="1"/>
  <c r="D1861" i="1" s="1"/>
  <c r="F1862" i="1"/>
  <c r="D1862" i="1" s="1"/>
  <c r="F1863" i="1"/>
  <c r="D1863" i="1" s="1"/>
  <c r="F1864" i="1"/>
  <c r="D1864" i="1" s="1"/>
  <c r="F1853" i="1"/>
  <c r="D1853" i="1" s="1"/>
  <c r="F1745" i="1"/>
  <c r="D1745" i="1" s="1"/>
  <c r="F1746" i="1"/>
  <c r="D1746" i="1" s="1"/>
  <c r="F1747" i="1"/>
  <c r="D1747" i="1" s="1"/>
  <c r="F1749" i="1"/>
  <c r="D1749" i="1" s="1"/>
  <c r="F1750" i="1"/>
  <c r="D1750" i="1" s="1"/>
  <c r="F1751" i="1"/>
  <c r="D1751" i="1" s="1"/>
  <c r="F1752" i="1"/>
  <c r="D1752" i="1" s="1"/>
  <c r="F1753" i="1"/>
  <c r="D1753" i="1" s="1"/>
  <c r="F1754" i="1"/>
  <c r="D1754" i="1" s="1"/>
  <c r="F1755" i="1"/>
  <c r="D1755" i="1" s="1"/>
  <c r="F1744" i="1"/>
  <c r="D1744" i="1" s="1"/>
  <c r="F602" i="1"/>
  <c r="D602" i="1" s="1"/>
  <c r="F601" i="1"/>
  <c r="D601" i="1" s="1"/>
  <c r="D613" i="1" s="1"/>
  <c r="F388" i="1"/>
  <c r="D388" i="1" s="1"/>
  <c r="F386" i="1"/>
  <c r="D386" i="1" s="1"/>
  <c r="F387" i="1"/>
  <c r="D387" i="1" s="1"/>
  <c r="F390" i="1"/>
  <c r="D390" i="1" s="1"/>
  <c r="F391" i="1"/>
  <c r="D391" i="1" s="1"/>
  <c r="F392" i="1"/>
  <c r="D392" i="1" s="1"/>
  <c r="F393" i="1"/>
  <c r="D393" i="1" s="1"/>
  <c r="F394" i="1"/>
  <c r="D394" i="1" s="1"/>
  <c r="F395" i="1"/>
  <c r="D395" i="1" s="1"/>
  <c r="F396" i="1"/>
  <c r="D396" i="1" s="1"/>
  <c r="F385" i="1"/>
  <c r="D385" i="1" s="1"/>
  <c r="F1631" i="1"/>
  <c r="F389" i="1"/>
  <c r="D389" i="1"/>
  <c r="F693" i="1"/>
  <c r="D693" i="1"/>
  <c r="F1566" i="1"/>
  <c r="D1566" i="1" s="1"/>
  <c r="F1748" i="1"/>
  <c r="D1748" i="1" s="1"/>
  <c r="D692" i="1"/>
  <c r="D1673" i="1"/>
  <c r="F1674" i="1"/>
  <c r="D1674" i="1" s="1"/>
  <c r="F1675" i="1"/>
  <c r="F1676" i="1"/>
  <c r="D1676" i="1" s="1"/>
  <c r="F1677" i="1"/>
  <c r="D1677" i="1" s="1"/>
  <c r="F1678" i="1"/>
  <c r="D1678" i="1" s="1"/>
  <c r="D1669" i="1"/>
  <c r="F1324" i="1"/>
  <c r="D1324" i="1" s="1"/>
  <c r="D1323" i="1"/>
  <c r="F1326" i="1"/>
  <c r="D1326" i="1"/>
  <c r="F1327" i="1"/>
  <c r="D1327" i="1"/>
  <c r="D1328" i="1"/>
  <c r="D1329" i="1"/>
  <c r="D1330" i="1"/>
  <c r="F1331" i="1"/>
  <c r="D1331" i="1" s="1"/>
  <c r="F1332" i="1"/>
  <c r="D1332" i="1" s="1"/>
  <c r="F1333" i="1"/>
  <c r="D1333" i="1" s="1"/>
  <c r="F1322" i="1"/>
  <c r="F1650" i="1"/>
  <c r="D1650" i="1" s="1"/>
  <c r="F1653" i="1"/>
  <c r="D1653" i="1" s="1"/>
  <c r="F1654" i="1"/>
  <c r="D1654" i="1" s="1"/>
  <c r="D1655" i="1"/>
  <c r="F1656" i="1"/>
  <c r="D1656" i="1" s="1"/>
  <c r="D1657" i="1"/>
  <c r="F1658" i="1"/>
  <c r="D1658" i="1" s="1"/>
  <c r="F1659" i="1"/>
  <c r="D1659" i="1" s="1"/>
  <c r="F1660" i="1"/>
  <c r="D1660" i="1" s="1"/>
  <c r="F1649" i="1"/>
  <c r="D1649" i="1" s="1"/>
  <c r="D1651" i="1"/>
  <c r="D352" i="1"/>
  <c r="D208" i="1"/>
  <c r="D135" i="1"/>
  <c r="D134" i="1"/>
  <c r="D136" i="1"/>
  <c r="D137" i="1"/>
  <c r="D138" i="1"/>
  <c r="D139" i="1"/>
  <c r="D140" i="1"/>
  <c r="D141" i="1"/>
  <c r="D142" i="1"/>
  <c r="D143" i="1"/>
  <c r="D144" i="1"/>
  <c r="F133" i="1"/>
  <c r="F1360" i="1"/>
  <c r="D1360" i="1" s="1"/>
  <c r="F1359" i="1"/>
  <c r="D1359" i="1" s="1"/>
  <c r="F1362" i="1"/>
  <c r="D1362" i="1" s="1"/>
  <c r="F1363" i="1"/>
  <c r="D1363" i="1" s="1"/>
  <c r="D1364" i="1"/>
  <c r="F1365" i="1"/>
  <c r="D1365" i="1"/>
  <c r="D1366" i="1"/>
  <c r="F1367" i="1"/>
  <c r="D1367" i="1" s="1"/>
  <c r="F1368" i="1"/>
  <c r="D1368" i="1" s="1"/>
  <c r="F1369" i="1"/>
  <c r="D1369" i="1" s="1"/>
  <c r="F1358" i="1"/>
  <c r="F1467" i="1"/>
  <c r="D1467" i="1" s="1"/>
  <c r="F1468" i="1"/>
  <c r="D1468" i="1" s="1"/>
  <c r="F1469" i="1"/>
  <c r="D1469" i="1" s="1"/>
  <c r="F1470" i="1"/>
  <c r="D1470" i="1" s="1"/>
  <c r="F1471" i="1"/>
  <c r="D1471" i="1" s="1"/>
  <c r="F1472" i="1"/>
  <c r="D1472" i="1" s="1"/>
  <c r="F1473" i="1"/>
  <c r="D1473" i="1" s="1"/>
  <c r="F1474" i="1"/>
  <c r="D1474" i="1" s="1"/>
  <c r="F1475" i="1"/>
  <c r="D1475" i="1" s="1"/>
  <c r="F1476" i="1"/>
  <c r="D1476" i="1" s="1"/>
  <c r="F1477" i="1"/>
  <c r="D1477" i="1" s="1"/>
  <c r="F1466" i="1"/>
  <c r="F917" i="1"/>
  <c r="D917" i="1" s="1"/>
  <c r="F919" i="1"/>
  <c r="D919" i="1" s="1"/>
  <c r="F920" i="1"/>
  <c r="D920" i="1" s="1"/>
  <c r="F921" i="1"/>
  <c r="D921" i="1" s="1"/>
  <c r="D922" i="1"/>
  <c r="F923" i="1"/>
  <c r="D923" i="1"/>
  <c r="D924" i="1"/>
  <c r="F925" i="1"/>
  <c r="D925" i="1" s="1"/>
  <c r="F926" i="1"/>
  <c r="D926" i="1" s="1"/>
  <c r="F927" i="1"/>
  <c r="D927" i="1" s="1"/>
  <c r="F916" i="1"/>
  <c r="D916" i="1" s="1"/>
  <c r="F424" i="1"/>
  <c r="D424" i="1" s="1"/>
  <c r="F425" i="1"/>
  <c r="D425" i="1" s="1"/>
  <c r="F426" i="1"/>
  <c r="D426" i="1" s="1"/>
  <c r="D427" i="1"/>
  <c r="F428" i="1"/>
  <c r="D428" i="1" s="1"/>
  <c r="F429" i="1"/>
  <c r="D429" i="1"/>
  <c r="F430" i="1"/>
  <c r="D430" i="1"/>
  <c r="F431" i="1"/>
  <c r="D431" i="1"/>
  <c r="F432" i="1"/>
  <c r="D432" i="1"/>
  <c r="F51" i="1"/>
  <c r="D51" i="1" s="1"/>
  <c r="F52" i="1"/>
  <c r="D52" i="1" s="1"/>
  <c r="F53" i="1"/>
  <c r="D53" i="1" s="1"/>
  <c r="F54" i="1"/>
  <c r="D54" i="1" s="1"/>
  <c r="F350" i="1"/>
  <c r="D350" i="1" s="1"/>
  <c r="F353" i="1"/>
  <c r="D353" i="1" s="1"/>
  <c r="D354" i="1"/>
  <c r="D355" i="1"/>
  <c r="D356" i="1"/>
  <c r="D357" i="1"/>
  <c r="D359" i="1"/>
  <c r="D360" i="1"/>
  <c r="F349" i="1"/>
  <c r="D349" i="1" s="1"/>
  <c r="F172" i="1"/>
  <c r="D172" i="1" s="1"/>
  <c r="F170" i="1"/>
  <c r="D170" i="1"/>
  <c r="F173" i="1"/>
  <c r="D173" i="1"/>
  <c r="F174" i="1"/>
  <c r="D174" i="1"/>
  <c r="F175" i="1"/>
  <c r="D175" i="1" s="1"/>
  <c r="F176" i="1"/>
  <c r="D176" i="1" s="1"/>
  <c r="F177" i="1"/>
  <c r="D177" i="1" s="1"/>
  <c r="F178" i="1"/>
  <c r="D178" i="1" s="1"/>
  <c r="F179" i="1"/>
  <c r="D179" i="1" s="1"/>
  <c r="F180" i="1"/>
  <c r="D180" i="1" s="1"/>
  <c r="F169" i="1"/>
  <c r="D169" i="1" s="1"/>
  <c r="D181" i="1" s="1"/>
  <c r="F1526" i="1"/>
  <c r="D1526" i="1" s="1"/>
  <c r="F1524" i="1"/>
  <c r="D1524" i="1" s="1"/>
  <c r="F1527" i="1"/>
  <c r="D1527" i="1" s="1"/>
  <c r="F1528" i="1"/>
  <c r="D1528" i="1" s="1"/>
  <c r="D1529" i="1"/>
  <c r="F1530" i="1"/>
  <c r="D1530" i="1" s="1"/>
  <c r="D1531" i="1"/>
  <c r="D1532" i="1"/>
  <c r="D1533" i="1"/>
  <c r="D1534" i="1"/>
  <c r="F1523" i="1"/>
  <c r="D1523" i="1" s="1"/>
  <c r="F1270" i="1"/>
  <c r="D1270" i="1" s="1"/>
  <c r="F1269" i="1"/>
  <c r="D1269" i="1" s="1"/>
  <c r="F1272" i="1"/>
  <c r="D1272" i="1" s="1"/>
  <c r="F1273" i="1"/>
  <c r="D1273" i="1" s="1"/>
  <c r="D1274" i="1"/>
  <c r="F1275" i="1"/>
  <c r="D1275" i="1" s="1"/>
  <c r="D1280" i="1" s="1"/>
  <c r="D1276" i="1"/>
  <c r="F1277" i="1"/>
  <c r="D1277" i="1" s="1"/>
  <c r="F1278" i="1"/>
  <c r="D1278" i="1" s="1"/>
  <c r="F1279" i="1"/>
  <c r="D1279" i="1" s="1"/>
  <c r="F1268" i="1"/>
  <c r="D1268" i="1" s="1"/>
  <c r="D585" i="1"/>
  <c r="F583" i="1"/>
  <c r="D583" i="1" s="1"/>
  <c r="F586" i="1"/>
  <c r="D586" i="1" s="1"/>
  <c r="F587" i="1"/>
  <c r="D587" i="1" s="1"/>
  <c r="D588" i="1"/>
  <c r="F589" i="1"/>
  <c r="D589" i="1" s="1"/>
  <c r="F590" i="1"/>
  <c r="D590" i="1" s="1"/>
  <c r="F591" i="1"/>
  <c r="D591" i="1" s="1"/>
  <c r="F592" i="1"/>
  <c r="D592" i="1" s="1"/>
  <c r="F593" i="1"/>
  <c r="D593" i="1" s="1"/>
  <c r="F582" i="1"/>
  <c r="F567" i="1"/>
  <c r="D567" i="1" s="1"/>
  <c r="F565" i="1"/>
  <c r="D565" i="1" s="1"/>
  <c r="F568" i="1"/>
  <c r="D568" i="1" s="1"/>
  <c r="F569" i="1"/>
  <c r="D569" i="1" s="1"/>
  <c r="D570" i="1"/>
  <c r="F571" i="1"/>
  <c r="F572" i="1"/>
  <c r="D572" i="1" s="1"/>
  <c r="F573" i="1"/>
  <c r="D573" i="1" s="1"/>
  <c r="F574" i="1"/>
  <c r="D574" i="1" s="1"/>
  <c r="F575" i="1"/>
  <c r="D575" i="1" s="1"/>
  <c r="F564" i="1"/>
  <c r="F549" i="1"/>
  <c r="D549" i="1" s="1"/>
  <c r="F547" i="1"/>
  <c r="D547" i="1" s="1"/>
  <c r="F550" i="1"/>
  <c r="D550" i="1" s="1"/>
  <c r="F551" i="1"/>
  <c r="D551" i="1" s="1"/>
  <c r="F552" i="1"/>
  <c r="D552" i="1" s="1"/>
  <c r="F553" i="1"/>
  <c r="D553" i="1" s="1"/>
  <c r="F554" i="1"/>
  <c r="D554" i="1" s="1"/>
  <c r="F555" i="1"/>
  <c r="D555" i="1" s="1"/>
  <c r="F556" i="1"/>
  <c r="D556" i="1" s="1"/>
  <c r="F557" i="1"/>
  <c r="D557" i="1" s="1"/>
  <c r="F546" i="1"/>
  <c r="D546" i="1" s="1"/>
  <c r="F206" i="1"/>
  <c r="D206" i="1" s="1"/>
  <c r="D209" i="1"/>
  <c r="D210" i="1"/>
  <c r="D211" i="1"/>
  <c r="F212" i="1"/>
  <c r="D212" i="1" s="1"/>
  <c r="D213" i="1"/>
  <c r="F214" i="1"/>
  <c r="D214" i="1" s="1"/>
  <c r="D215" i="1"/>
  <c r="D216" i="1"/>
  <c r="F205" i="1"/>
  <c r="F62" i="1"/>
  <c r="D62" i="1" s="1"/>
  <c r="F64" i="1"/>
  <c r="D64" i="1" s="1"/>
  <c r="F65" i="1"/>
  <c r="D65" i="1" s="1"/>
  <c r="F66" i="1"/>
  <c r="D66" i="1" s="1"/>
  <c r="F67" i="1"/>
  <c r="D67" i="1" s="1"/>
  <c r="F68" i="1"/>
  <c r="D68" i="1" s="1"/>
  <c r="F69" i="1"/>
  <c r="D69" i="1" s="1"/>
  <c r="F70" i="1"/>
  <c r="D70" i="1" s="1"/>
  <c r="F71" i="1"/>
  <c r="D71" i="1" s="1"/>
  <c r="F72" i="1"/>
  <c r="D72" i="1" s="1"/>
  <c r="F63" i="1"/>
  <c r="D63" i="1" s="1"/>
  <c r="F1667" i="1"/>
  <c r="B1865" i="1"/>
  <c r="G1851" i="1"/>
  <c r="B1756" i="1"/>
  <c r="G1742" i="1"/>
  <c r="F1733" i="1"/>
  <c r="G1719" i="1"/>
  <c r="D1631" i="1"/>
  <c r="B1243" i="1"/>
  <c r="B759" i="1"/>
  <c r="B722" i="1"/>
  <c r="F650" i="1"/>
  <c r="B613" i="1"/>
  <c r="B576" i="1"/>
  <c r="B163" i="1"/>
  <c r="B145" i="1"/>
  <c r="B361" i="1"/>
  <c r="D1322" i="1"/>
  <c r="D582" i="1"/>
  <c r="D571" i="1"/>
  <c r="F1756" i="1"/>
  <c r="F1668" i="1"/>
  <c r="F1361" i="1"/>
  <c r="D1361" i="1" s="1"/>
  <c r="F1325" i="1"/>
  <c r="D1325" i="1" s="1"/>
  <c r="F1670" i="1"/>
  <c r="D1670" i="1" s="1"/>
  <c r="F1671" i="1"/>
  <c r="D1671" i="1" s="1"/>
  <c r="F1271" i="1"/>
  <c r="D1271" i="1" s="1"/>
  <c r="F1652" i="1"/>
  <c r="D1652" i="1" s="1"/>
  <c r="D1675" i="1"/>
  <c r="D1667" i="1"/>
  <c r="D1672" i="1"/>
  <c r="F423" i="1"/>
  <c r="D423" i="1" s="1"/>
  <c r="F918" i="1"/>
  <c r="D918" i="1" s="1"/>
  <c r="F566" i="1"/>
  <c r="D566" i="1" s="1"/>
  <c r="D351" i="1"/>
  <c r="D207" i="1"/>
  <c r="F171" i="1"/>
  <c r="D171" i="1" s="1"/>
  <c r="F548" i="1"/>
  <c r="D548" i="1" s="1"/>
  <c r="F1525" i="1"/>
  <c r="D1525" i="1" s="1"/>
  <c r="F584" i="1"/>
  <c r="D584" i="1" s="1"/>
  <c r="D1733" i="1"/>
  <c r="F594" i="1"/>
  <c r="F451" i="1"/>
  <c r="F181" i="1"/>
  <c r="F1686" i="1"/>
  <c r="F1687" i="1"/>
  <c r="D1687" i="1" s="1"/>
  <c r="F1688" i="1"/>
  <c r="F1689" i="1"/>
  <c r="D1689" i="1" s="1"/>
  <c r="F1690" i="1"/>
  <c r="F1691" i="1"/>
  <c r="D1691" i="1" s="1"/>
  <c r="F1692" i="1"/>
  <c r="D1692" i="1" s="1"/>
  <c r="F1694" i="1"/>
  <c r="F1695" i="1"/>
  <c r="D1695" i="1" s="1"/>
  <c r="F1696" i="1"/>
  <c r="F1685" i="1"/>
  <c r="F1697" i="1" s="1"/>
  <c r="F1632" i="1"/>
  <c r="F1633" i="1"/>
  <c r="D1633" i="1" s="1"/>
  <c r="F1634" i="1"/>
  <c r="F1635" i="1"/>
  <c r="D1635" i="1" s="1"/>
  <c r="F1636" i="1"/>
  <c r="F1637" i="1"/>
  <c r="D1637" i="1" s="1"/>
  <c r="F1638" i="1"/>
  <c r="D1638" i="1"/>
  <c r="F1639" i="1"/>
  <c r="F1640" i="1"/>
  <c r="D1640" i="1" s="1"/>
  <c r="F1641" i="1"/>
  <c r="F1642" i="1"/>
  <c r="D1642" i="1" s="1"/>
  <c r="B1697" i="1"/>
  <c r="D1696" i="1"/>
  <c r="D1694" i="1"/>
  <c r="D1693" i="1"/>
  <c r="D1690" i="1"/>
  <c r="D1688" i="1"/>
  <c r="D1686" i="1"/>
  <c r="G1683" i="1"/>
  <c r="G1665" i="1"/>
  <c r="B1661" i="1"/>
  <c r="G1647" i="1"/>
  <c r="B1643" i="1"/>
  <c r="D1641" i="1"/>
  <c r="D1639" i="1"/>
  <c r="D1636" i="1"/>
  <c r="D1634" i="1"/>
  <c r="D1632" i="1"/>
  <c r="G1629" i="1"/>
  <c r="F1625" i="1"/>
  <c r="B1625" i="1"/>
  <c r="G1611" i="1"/>
  <c r="G1557" i="1"/>
  <c r="G1521" i="1"/>
  <c r="F1516" i="1"/>
  <c r="B1516" i="1"/>
  <c r="G1502" i="1"/>
  <c r="F1497" i="1"/>
  <c r="G1483" i="1"/>
  <c r="B1478" i="1"/>
  <c r="G1464" i="1"/>
  <c r="G1356" i="1"/>
  <c r="F1352" i="1"/>
  <c r="G1338" i="1"/>
  <c r="B1334" i="1"/>
  <c r="G1320" i="1"/>
  <c r="B1316" i="1"/>
  <c r="F1316" i="1"/>
  <c r="G1302" i="1"/>
  <c r="B1298" i="1"/>
  <c r="F1298" i="1"/>
  <c r="G1284" i="1"/>
  <c r="B1280" i="1"/>
  <c r="G1266" i="1"/>
  <c r="B1262" i="1"/>
  <c r="F1262" i="1"/>
  <c r="G1248" i="1"/>
  <c r="F1243" i="1"/>
  <c r="G1229" i="1"/>
  <c r="B1225" i="1"/>
  <c r="F1225" i="1"/>
  <c r="G1211" i="1"/>
  <c r="F1207" i="1"/>
  <c r="G1193" i="1"/>
  <c r="F1165" i="1"/>
  <c r="G1151" i="1"/>
  <c r="F1129" i="1"/>
  <c r="B1129" i="1"/>
  <c r="G1115" i="1"/>
  <c r="B1110" i="1"/>
  <c r="F1092" i="1"/>
  <c r="G1078" i="1"/>
  <c r="F1073" i="1"/>
  <c r="G1059" i="1"/>
  <c r="G1041" i="1"/>
  <c r="G1022" i="1"/>
  <c r="G1004" i="1"/>
  <c r="F1000" i="1"/>
  <c r="G986" i="1"/>
  <c r="F982" i="1"/>
  <c r="G968" i="1"/>
  <c r="F964" i="1"/>
  <c r="G950" i="1"/>
  <c r="F928" i="1"/>
  <c r="G914" i="1"/>
  <c r="F910" i="1"/>
  <c r="G896" i="1"/>
  <c r="F759" i="1"/>
  <c r="G745" i="1"/>
  <c r="F722" i="1"/>
  <c r="G708" i="1"/>
  <c r="G690" i="1"/>
  <c r="G636" i="1"/>
  <c r="F613" i="1"/>
  <c r="G599" i="1"/>
  <c r="G580" i="1"/>
  <c r="G562" i="1"/>
  <c r="F558" i="1"/>
  <c r="G544" i="1"/>
  <c r="F540" i="1"/>
  <c r="G526" i="1"/>
  <c r="G490" i="1"/>
  <c r="F486" i="1"/>
  <c r="G472" i="1"/>
  <c r="B469" i="1"/>
  <c r="F469" i="1"/>
  <c r="G455" i="1"/>
  <c r="F433" i="1"/>
  <c r="G419" i="1"/>
  <c r="F415" i="1"/>
  <c r="G401" i="1"/>
  <c r="F397" i="1"/>
  <c r="G383" i="1"/>
  <c r="F379" i="1"/>
  <c r="G365" i="1"/>
  <c r="F361" i="1"/>
  <c r="G347" i="1"/>
  <c r="F235" i="1"/>
  <c r="G221" i="1"/>
  <c r="G167" i="1"/>
  <c r="F163" i="1"/>
  <c r="G149" i="1"/>
  <c r="G131" i="1"/>
  <c r="F127" i="1"/>
  <c r="G113" i="1"/>
  <c r="B73" i="1"/>
  <c r="G59" i="1"/>
  <c r="F109" i="1"/>
  <c r="D109" i="1" s="1"/>
  <c r="D1129" i="1"/>
  <c r="D1497" i="1"/>
  <c r="D127" i="1"/>
  <c r="D650" i="1"/>
  <c r="D1298" i="1"/>
  <c r="D1243" i="1"/>
  <c r="D1625" i="1"/>
  <c r="D1516" i="1"/>
  <c r="D1207" i="1"/>
  <c r="D1110" i="1"/>
  <c r="D910" i="1"/>
  <c r="D759" i="1"/>
  <c r="D722" i="1"/>
  <c r="D540" i="1"/>
  <c r="D486" i="1"/>
  <c r="D397" i="1"/>
  <c r="D415" i="1"/>
  <c r="D1352" i="1"/>
  <c r="D1316" i="1"/>
  <c r="D1262" i="1"/>
  <c r="D1225" i="1"/>
  <c r="D1165" i="1"/>
  <c r="D982" i="1"/>
  <c r="D451" i="1"/>
  <c r="D163" i="1"/>
  <c r="F50" i="1"/>
  <c r="D50" i="1" s="1"/>
  <c r="D55" i="1" s="1"/>
  <c r="F55" i="1" s="1"/>
  <c r="D1715" i="1" l="1"/>
  <c r="B1186" i="1"/>
  <c r="F1018" i="1"/>
  <c r="F1110" i="1"/>
  <c r="D1535" i="1"/>
  <c r="D1643" i="1"/>
  <c r="B1903" i="1"/>
  <c r="D594" i="1"/>
  <c r="D1553" i="1"/>
  <c r="F686" i="1"/>
  <c r="D675" i="1"/>
  <c r="F1334" i="1"/>
  <c r="D379" i="1"/>
  <c r="D522" i="1"/>
  <c r="D1607" i="1"/>
  <c r="F1589" i="1"/>
  <c r="D343" i="1"/>
  <c r="D946" i="1"/>
  <c r="D632" i="1"/>
  <c r="D686" i="1"/>
  <c r="D1589" i="1"/>
  <c r="D1442" i="1"/>
  <c r="D37" i="1"/>
  <c r="F37" i="1" s="1"/>
  <c r="D1406" i="1"/>
  <c r="D1000" i="1"/>
  <c r="F73" i="1"/>
  <c r="D1685" i="1"/>
  <c r="D1697" i="1" s="1"/>
  <c r="F1535" i="1"/>
  <c r="F1280" i="1"/>
  <c r="D433" i="1"/>
  <c r="D1668" i="1"/>
  <c r="F1679" i="1"/>
  <c r="F1865" i="1"/>
  <c r="D61" i="1"/>
  <c r="D73" i="1" s="1"/>
  <c r="D558" i="1"/>
  <c r="D1865" i="1"/>
  <c r="D964" i="1"/>
  <c r="D1679" i="1"/>
  <c r="D205" i="1"/>
  <c r="D217" i="1" s="1"/>
  <c r="F217" i="1"/>
  <c r="D564" i="1"/>
  <c r="D576" i="1" s="1"/>
  <c r="F576" i="1"/>
  <c r="D928" i="1"/>
  <c r="D1466" i="1"/>
  <c r="D1478" i="1" s="1"/>
  <c r="D1735" i="1" s="1"/>
  <c r="F1478" i="1"/>
  <c r="D1358" i="1"/>
  <c r="D1370" i="1" s="1"/>
  <c r="F1370" i="1"/>
  <c r="D133" i="1"/>
  <c r="D145" i="1" s="1"/>
  <c r="F145" i="1"/>
  <c r="D1661" i="1"/>
  <c r="F1643" i="1"/>
  <c r="D1756" i="1"/>
  <c r="D469" i="1"/>
  <c r="D735" i="1"/>
  <c r="D740" i="1" s="1"/>
  <c r="F740" i="1"/>
  <c r="D1798" i="1"/>
  <c r="D1810" i="1" s="1"/>
  <c r="F1810" i="1"/>
  <c r="D786" i="1"/>
  <c r="F797" i="1"/>
  <c r="D1895" i="1"/>
  <c r="F1901" i="1"/>
  <c r="D1334" i="1"/>
  <c r="F253" i="1"/>
  <c r="D241" i="1"/>
  <c r="D253" i="1" s="1"/>
  <c r="D1055" i="1"/>
  <c r="D1073" i="1"/>
  <c r="D797" i="1"/>
  <c r="D854" i="1"/>
  <c r="F632" i="1"/>
  <c r="D361" i="1"/>
  <c r="D81" i="1"/>
  <c r="D91" i="1" s="1"/>
  <c r="F91" i="1"/>
  <c r="D824" i="1"/>
  <c r="D835" i="1" s="1"/>
  <c r="F835" i="1"/>
  <c r="D261" i="1"/>
  <c r="D271" i="1" s="1"/>
  <c r="F271" i="1"/>
  <c r="D1424" i="1"/>
  <c r="D307" i="1"/>
  <c r="D873" i="1"/>
  <c r="D668" i="1"/>
  <c r="F1715" i="1"/>
  <c r="D1901" i="1"/>
  <c r="D1903" i="1" s="1"/>
  <c r="F873" i="1"/>
  <c r="F778" i="1"/>
  <c r="D816" i="1"/>
  <c r="D778" i="1"/>
  <c r="F307" i="1"/>
  <c r="B1735" i="1"/>
  <c r="B1904" i="1" s="1"/>
  <c r="D1571" i="1"/>
  <c r="D1036" i="1"/>
  <c r="D1018" i="1"/>
  <c r="F704" i="1"/>
  <c r="D704" i="1"/>
  <c r="D1147" i="1"/>
  <c r="F1661" i="1"/>
  <c r="F816" i="1"/>
  <c r="F1571" i="1"/>
  <c r="F1735" i="1" s="1"/>
  <c r="F1055" i="1"/>
  <c r="F1036" i="1"/>
  <c r="F1186" i="1" s="1"/>
  <c r="D1186" i="1" l="1"/>
  <c r="D1904" i="1" s="1"/>
  <c r="F1903" i="1"/>
</calcChain>
</file>

<file path=xl/comments1.xml><?xml version="1.0" encoding="utf-8"?>
<comments xmlns="http://schemas.openxmlformats.org/spreadsheetml/2006/main">
  <authors>
    <author>Autor</author>
  </authors>
  <commentList>
    <comment ref="N3" authorId="0" shapeId="0">
      <text>
        <r>
          <rPr>
            <b/>
            <sz val="9"/>
            <color indexed="81"/>
            <rFont val="Tahoma"/>
            <family val="2"/>
          </rPr>
          <t>Autor:</t>
        </r>
        <r>
          <rPr>
            <sz val="9"/>
            <color indexed="81"/>
            <rFont val="Tahoma"/>
            <family val="2"/>
          </rPr>
          <t xml:space="preserve">
SE CANCELO LA RESERVA PRESUESTAL  CON FECHA 10 DE FEBRERO 2020 EN LA RELACION DE COMPRA DE LLANTAS, POR MOTIVO DE QUE LOS PROVEEDORES EN ADJUDICACION NO LES FUE POSIBLE EL SURTIMIENTO DE LA SOLICITUD DE LA ADQUISICION EN TIEMPO Y FORMA</t>
        </r>
      </text>
    </comment>
    <comment ref="X774" authorId="0" shapeId="0">
      <text>
        <r>
          <rPr>
            <b/>
            <sz val="9"/>
            <color indexed="81"/>
            <rFont val="Tahoma"/>
            <family val="2"/>
          </rPr>
          <t>Autor:</t>
        </r>
        <r>
          <rPr>
            <sz val="9"/>
            <color indexed="81"/>
            <rFont val="Tahoma"/>
            <family val="2"/>
          </rPr>
          <t xml:space="preserve">
SOLVENTACION ARRENDAMIENTO COPIADORES DE JULIO-AGOSTO 2020</t>
        </r>
      </text>
    </comment>
    <comment ref="K1635" authorId="0" shapeId="0">
      <text>
        <r>
          <rPr>
            <b/>
            <sz val="9"/>
            <color indexed="81"/>
            <rFont val="Tahoma"/>
            <charset val="1"/>
          </rPr>
          <t>Autor:</t>
        </r>
        <r>
          <rPr>
            <sz val="9"/>
            <color indexed="81"/>
            <rFont val="Tahoma"/>
            <charset val="1"/>
          </rPr>
          <t xml:space="preserve">
PAGO SECRETARIA GENERAL PARA UN CURSO DEL DIRECTOR</t>
        </r>
      </text>
    </comment>
  </commentList>
</comments>
</file>

<file path=xl/sharedStrings.xml><?xml version="1.0" encoding="utf-8"?>
<sst xmlns="http://schemas.openxmlformats.org/spreadsheetml/2006/main" count="1896" uniqueCount="236">
  <si>
    <t>ARTICULOS Y MATERIALES DE OFICINA</t>
  </si>
  <si>
    <t>APROBADO</t>
  </si>
  <si>
    <t>SALDO</t>
  </si>
  <si>
    <t>EJERCIDO</t>
  </si>
  <si>
    <t>ENERO</t>
  </si>
  <si>
    <t>FEBRERO</t>
  </si>
  <si>
    <t>MARZO</t>
  </si>
  <si>
    <t>ABRIL</t>
  </si>
  <si>
    <t xml:space="preserve">MAYO </t>
  </si>
  <si>
    <t>JUNIO</t>
  </si>
  <si>
    <t>JULIO</t>
  </si>
  <si>
    <t>AGOSTO</t>
  </si>
  <si>
    <t>SEPTIEMBRE</t>
  </si>
  <si>
    <t>OCTUBRE</t>
  </si>
  <si>
    <t>NOVIEMBRE</t>
  </si>
  <si>
    <t>DICIEMBRE</t>
  </si>
  <si>
    <t>TOTAL</t>
  </si>
  <si>
    <t>MATERIAL PARA MANTENIMIENTO DE LA OFICINA</t>
  </si>
  <si>
    <t>PRODUCTOS DE PAPEL Y HULE PARA USO EN OFICINAS</t>
  </si>
  <si>
    <t>SUMINISTROS INFORMATICOS</t>
  </si>
  <si>
    <t>MATERIALES Y ARTICULOS DE LIMPIEZA</t>
  </si>
  <si>
    <t>PRODUCTOS DE PAPEL PARA LIMPIEZA</t>
  </si>
  <si>
    <t>PRODUCTOS TEXTILES PARA LIMPIEZA</t>
  </si>
  <si>
    <t>ALIMENTOS DE TRABAJO</t>
  </si>
  <si>
    <t>ARTICULOS PARA EL SERVICIO DE ALIMENTACION</t>
  </si>
  <si>
    <t>ACCESORIOS Y MATERIAL ELECTRICO</t>
  </si>
  <si>
    <t>MATERIAL ELECTRICO PARA COMUNICACIÓN</t>
  </si>
  <si>
    <t>MATERIAL DE FERRETERIA ELECTRICO</t>
  </si>
  <si>
    <t>ACCESORIOS Y MATERIAL ELECTRICO PARA LA CONSTRUCCION</t>
  </si>
  <si>
    <t>MATERIAL DE FERRETERIA PARA LA CONSTRUCCION</t>
  </si>
  <si>
    <t>PRODUCTOS MINERALES PARA LA CONSTRUCCION</t>
  </si>
  <si>
    <t xml:space="preserve"> </t>
  </si>
  <si>
    <t>REFACCIONES Y ESTRUCTURAS PARA LA CONSTRUCCION</t>
  </si>
  <si>
    <t>ARTICULOS COMPLEMENTARIOS PARA SERVICIOS GENERALES</t>
  </si>
  <si>
    <t>MATERIALES COMPLEMENTARIOS DE FERRETERIA</t>
  </si>
  <si>
    <t>PRODUCTOS COMPLEMENTARIOS DE ORIGEN FORESTAL</t>
  </si>
  <si>
    <t>PRODUCTOS TEXTILES COMPLEMENTARIOS</t>
  </si>
  <si>
    <t>PRODUCTOS DE PLASTICO, PVC Y SIMILARES PARA LA CONSTRUCCION</t>
  </si>
  <si>
    <t>OTROS MATERIALES DE FERRETERIA PARA CONSTRUCCION Y REPARACION</t>
  </si>
  <si>
    <t>OTROS MATERIALES DE MANTENIMIENTO Y SEGURIDAD PARA CONSTRUCCION Y REPARACION</t>
  </si>
  <si>
    <t>FERTILIZANTES, PESTICIDAS Y OTROS AGROQUIMICOS</t>
  </si>
  <si>
    <t>COMBUSTIBLES, LUBRICANTES Y ADITIVOS</t>
  </si>
  <si>
    <t>MATERIAL DE FERRETERIA PARA USO EN VESTUARIOS Y UNIFORMES</t>
  </si>
  <si>
    <t>PRODUCTOS DE ANIMALES INDUSTRIALIZABLES ADQUIRIDOS COMO VESTUARIO Y UNIFORMES</t>
  </si>
  <si>
    <t>ACCESORIOS Y MATERIALES MENORES</t>
  </si>
  <si>
    <t>MATERIAL MENOR DE FERRETERIA PARA USO EN EDIFICIOS</t>
  </si>
  <si>
    <t>ARTICULOS ELECTRONICOS MENORES</t>
  </si>
  <si>
    <t>ARTICULOS AUXILIARES DE COMPUTO</t>
  </si>
  <si>
    <t>REFACCIONES Y ACCESORIOS MENORES DE CARÁCTER INFORMATICO</t>
  </si>
  <si>
    <t>ACCESORIOS Y MATERIALES ELECTRICOS MENORES PARA EQUIPO DE TRANSPORTE</t>
  </si>
  <si>
    <t>ARTICULOS AUTOMOTRICES MENORES</t>
  </si>
  <si>
    <t>ARTICULOS MENORES DE CARÁCTER DIVERSO PARA USO EN EQUIPO DE TRANSPORTE</t>
  </si>
  <si>
    <t>ARTICULOS ELECTRONICOS MENORES PARA EQUIPO DE TRANSPORTE</t>
  </si>
  <si>
    <t>MATERIALES MENORES DE MANTENIMIENTO Y SEGURIDAD PARA EQUIPO DE TRANSPORTE</t>
  </si>
  <si>
    <t>ENERGIA ELECTRICA</t>
  </si>
  <si>
    <t>MAYO</t>
  </si>
  <si>
    <t>AGUA</t>
  </si>
  <si>
    <t>TELEFONIA TRADICIONAL</t>
  </si>
  <si>
    <t>SERVICIOS DE ACCESO DE INTERNET, REDES Y PROCESAMIENTO DE INFORMACION</t>
  </si>
  <si>
    <t>SERVICIO POSTAL</t>
  </si>
  <si>
    <t>SERVICIO TELEGRAFICO</t>
  </si>
  <si>
    <t>ARRENDAMIENTO DE EDIFICIOS</t>
  </si>
  <si>
    <t>ARRENDAMIENTO DE EQUIPO Y BIENES INFORMATICOS</t>
  </si>
  <si>
    <t>ARRENDAMIENTO DE MOBILIARIO</t>
  </si>
  <si>
    <t>OTROS ARRENDAMIENTOS</t>
  </si>
  <si>
    <t>SEGUROS DE BIENES PATRIMONIALES</t>
  </si>
  <si>
    <t>MANTENIMIENTO Y CONSERVACION DE INMUEBLES PARA LA PRESTACION DE SERVICIOS ADMINISTRATIVOS</t>
  </si>
  <si>
    <t>MANTENIMIENTO Y CONSERVACION DE INMUEBLES PARA LA PRESTACION DE SERVICIOS PUBLICOS</t>
  </si>
  <si>
    <t>INSTALACION REPARACION Y MANTENIMIENTO DE MOBILIARIO Y EQUIPO DE ADMINISTRACION, EDUCACIONAL Y RECREATIVO</t>
  </si>
  <si>
    <t>PASAJES AEREOS</t>
  </si>
  <si>
    <t>PASAJES TERRESTRES</t>
  </si>
  <si>
    <t>VIATICOS EN EL PAIS</t>
  </si>
  <si>
    <t>VIATICOS EN EL EXTRANJERO</t>
  </si>
  <si>
    <t>DEP:</t>
  </si>
  <si>
    <t>UR:</t>
  </si>
  <si>
    <t>CAP:</t>
  </si>
  <si>
    <t>MATERIALES Y SUMINISTROS</t>
  </si>
  <si>
    <t>SERVICIOS GENERALES</t>
  </si>
  <si>
    <t>REPARACION Y MANTENIMIENTO DE EQUIPO DE TRANSPORTE</t>
  </si>
  <si>
    <t>EQUIPO DE COMPUTACION</t>
  </si>
  <si>
    <t>CAMARAS FOTOGRAFICAS Y DE VIDEO</t>
  </si>
  <si>
    <t>TOTALES:</t>
  </si>
  <si>
    <t>TOTALES</t>
  </si>
  <si>
    <t>OTROS IMPUESTOS Y DERECHOS</t>
  </si>
  <si>
    <t>ARTICULOS MENORES DE MANTENIMIENTO Y SEGURIDAD PARA EQUIPO DE TRANSPORTE</t>
  </si>
  <si>
    <t>MATERIAL MENOR DE FERRETERIA PARA EQUIPO DE TRANSPORTE</t>
  </si>
  <si>
    <t>PRODUCTOS MENORES DE HULE PARA EQUIPO DE TRANSPORTE</t>
  </si>
  <si>
    <t>BIENES MUEBLES, INMUEBLES E INTANGIBLES</t>
  </si>
  <si>
    <t>TOTAL
GENERAL</t>
  </si>
  <si>
    <t>MATERIAL DE FERRETERIA PARA CONSTRUCCION Y REPARACION</t>
  </si>
  <si>
    <t>CEMENTO Y PRODUCTOS DE CONCRETO</t>
  </si>
  <si>
    <t>CAL, YESO Y PRODUCTOS DE YESO</t>
  </si>
  <si>
    <t>MADERA Y PRODUCTOS DE MADERA</t>
  </si>
  <si>
    <t>PRODUCTOS TEXTILES ADQUIRIDOS COMO VESTUARIO Y UNIFORMES</t>
  </si>
  <si>
    <t>MATERIAL DE MANTENIMIENTO PARA SEGURIDAD Y PROTECCION PERSONAL</t>
  </si>
  <si>
    <t>PRODUCTOS TEXTILES PARA SEGURIDAD Y PROTECCION PERSONAL</t>
  </si>
  <si>
    <t>INSTALACION, REPARACION Y MANTENIMIENTO DE EQUIPO DE COMPUTO Y TECNOLOGIA DE LA INFORMACION</t>
  </si>
  <si>
    <t>SERVICIOS DE LAVANDERIA, LIMPIEZA E HIGIENE</t>
  </si>
  <si>
    <t>SERVICIOS DE JARDINERIA Y FUMIGACION</t>
  </si>
  <si>
    <t>GASTOS DE ORDEN SOCIAL Y CULTURAL</t>
  </si>
  <si>
    <t>MOBILIARIO Y EQUIPO</t>
  </si>
  <si>
    <t>OTROS EQUIPOS DE COMPUTACION</t>
  </si>
  <si>
    <t>OTRO MOBILIARIO Y EQUIPO</t>
  </si>
  <si>
    <t>MATERIAL DE FOTOCREDENCIALIZACION</t>
  </si>
  <si>
    <t>MATERIAL MENOR DE FERRETERIA PARA MOBILIARIO Y EQUIPO</t>
  </si>
  <si>
    <t>MATERIAL DE MANTENIMIENTO Y SEGURIDAD UTILIZADO EN VESTUARIO
Y UNIFORMES</t>
  </si>
  <si>
    <t>PRODUCTOS TEXTILES ADQUIRIDOS COMO VESTUARIOS Y UNIFORMES</t>
  </si>
  <si>
    <t>IMPRESIÓN Y ELABORACION DE MATERIAL INFORMATIVO DERIVADO DE LA
OPERACIÓN Y ADMINISTRACION DE LOS ENTES PUBLICOS</t>
  </si>
  <si>
    <t>SERVICIOS DE CAPACITACION</t>
  </si>
  <si>
    <t>OTROS EQUIPOS DE COMUNICACIÓN</t>
  </si>
  <si>
    <t>EQUIPOS Y APARATOS AUDIOVISUALES</t>
  </si>
  <si>
    <t>OTROS PRODUCTOS QUIMICOS PARA CONSTRUCCION Y REPARACION</t>
  </si>
  <si>
    <t>SOFTWARE</t>
  </si>
  <si>
    <t>02-016</t>
  </si>
  <si>
    <t>01</t>
  </si>
  <si>
    <t>PRESUPUESTOS DE EGRESOS 2020</t>
  </si>
  <si>
    <t>MATERIAL DE PINTURA Y DIBUJO PARA USO EN OFICINAS</t>
  </si>
  <si>
    <t>PRODUCTOS DE PAPEL Y DE HULE PARA SEGURIDAD Y PROTECCION PERSONAL</t>
  </si>
  <si>
    <t>FIBRAS SINTETICAS, HULES, PLASTICOS Y DERIVADOS</t>
  </si>
  <si>
    <t>SECRETARIA DE MOVILIDAD</t>
  </si>
  <si>
    <t>ENE</t>
  </si>
  <si>
    <t>FEB</t>
  </si>
  <si>
    <t>MAR</t>
  </si>
  <si>
    <t>ABR</t>
  </si>
  <si>
    <t>MAY</t>
  </si>
  <si>
    <t>JUN</t>
  </si>
  <si>
    <t>JUL</t>
  </si>
  <si>
    <t>AGO</t>
  </si>
  <si>
    <t>SEPT</t>
  </si>
  <si>
    <t>OCT</t>
  </si>
  <si>
    <t>NOV</t>
  </si>
  <si>
    <t>DIC</t>
  </si>
  <si>
    <t>REQUISICION No.
376
TONER</t>
  </si>
  <si>
    <t>REQUISICION No.
377
MAT. LIMPIEZA</t>
  </si>
  <si>
    <t>REQUISICION No.
378
PAPELERIA</t>
  </si>
  <si>
    <t>REQUISICION No.
379
MAT PARA FORMATOS</t>
  </si>
  <si>
    <t>REQUISICION No.
380
LLANTAS</t>
  </si>
  <si>
    <t>REQUISICION No.
381
LLANTAS</t>
  </si>
  <si>
    <t>COMPROBACION DE GASTOS
VIATICOS MERIDA
YUCATAN</t>
  </si>
  <si>
    <t>MINERALES PARA CONSTRUCCION Y REPARACION</t>
  </si>
  <si>
    <t>01-TRANSF
FERRETERIA JALAPA</t>
  </si>
  <si>
    <t>GASOLINA</t>
  </si>
  <si>
    <t>02-TRANSF 
PAPELERA DEL VALLE</t>
  </si>
  <si>
    <t>FONDO 
REVOLVENTE
NO. 2</t>
  </si>
  <si>
    <t>FONDO DE VIATICOS
 NO. 1</t>
  </si>
  <si>
    <t>PRODUCTOS TEXTILES</t>
  </si>
  <si>
    <t>03-TRANSF
COMERCIAL BOBADILLA</t>
  </si>
  <si>
    <t>04-TRANSF 
PAPELERA DEL VALLE</t>
  </si>
  <si>
    <t>MOVILIDAD VIAL</t>
  </si>
  <si>
    <t>05-TRANSF
TALLER EXPRESS</t>
  </si>
  <si>
    <t>06-TRANSF
TALLER EUROPA</t>
  </si>
  <si>
    <t>GASTO A COMPROBAR FERIA NAYARIT 2020</t>
  </si>
  <si>
    <t>OTROS SERVICIOS COMERCIALES</t>
  </si>
  <si>
    <t>SUBCONTRATACION DE SERVICIOS CON TERCEROS</t>
  </si>
  <si>
    <t>ARTICULOS MENORES DE SERVICIO GENERAL PARA MAQUINARIA Y OTROS EQUIPOS</t>
  </si>
  <si>
    <t>FONDO 
REVOLVENTE
NO. 3</t>
  </si>
  <si>
    <t>ARTICULOS PARA SERVICIOS GENERALES EN EL AREA MEDICA</t>
  </si>
  <si>
    <t>MATERIAL QUIRURGICO Y DE LABORATORIO PARA SEGURIDAD Y PROTECCION PERSONAL</t>
  </si>
  <si>
    <t>MATERIALES PARA SERVICIO EN GENERAL</t>
  </si>
  <si>
    <t>MANTENIMIENTO Y CONSERVACION DE MAQUINARIA Y EQUIPO</t>
  </si>
  <si>
    <t>SELLOS</t>
  </si>
  <si>
    <t>SEGUROS</t>
  </si>
  <si>
    <t>07-TRANSF
MULTISERVICIOS CASTILLO</t>
  </si>
  <si>
    <t>COMPROBACION DE GASTOS
POR CONTINGENCIA PANDEMIA</t>
  </si>
  <si>
    <t>REQUISICION CONSOLIDADO CONSUMIBLES COMPUTO 
15-JUN-20</t>
  </si>
  <si>
    <t>REQUISICION CONSOLIDADO DE NEUMATICOS 
15-JUN-20</t>
  </si>
  <si>
    <t>FONDO 
REVOLVENTE
NO. 4</t>
  </si>
  <si>
    <t>PRODUCTOS COMPLEMENTARIOS DE PAPEL Y DE HULE</t>
  </si>
  <si>
    <t>08-TRANSF
COMUNICA ACCION</t>
  </si>
  <si>
    <t>09-TRANSF
TALLER MIÑON</t>
  </si>
  <si>
    <t>10-TRANSF
COMERCIAL BOBADILLA</t>
  </si>
  <si>
    <t>11-TRANSF
FERRETERO BOBADILLA</t>
  </si>
  <si>
    <t>PRODUCTOS MINERALES PARA CONSTRUCCION Y REPARACION</t>
  </si>
  <si>
    <t>12-TRANSF
COMERCIALIZADORA CASTILLA</t>
  </si>
  <si>
    <t>COMPROB GTOS. HABILITAR AREAS INICIO ACTIVIDADES</t>
  </si>
  <si>
    <t>13-TRANSF
TALLER MULTISERVICIOS CASTILLO</t>
  </si>
  <si>
    <t>14-TRANSF
TALLER LOERA</t>
  </si>
  <si>
    <t>15-TRANSF
TALLER LOERA</t>
  </si>
  <si>
    <t>16-TRANSF
TALLER EUROPA</t>
  </si>
  <si>
    <t>17-TRANSF
COMUNICA ACCION</t>
  </si>
  <si>
    <t>18-TRANSF
TALLER EUROPA</t>
  </si>
  <si>
    <t>19-TRANSF
FERRETERO BOBADILLA</t>
  </si>
  <si>
    <t>20-TRANSF
SENAY (SILVIA YOLANDA L.)</t>
  </si>
  <si>
    <t>21-TRANSF
TALLER EUROPA</t>
  </si>
  <si>
    <t>22-TRANSF 
PAPELERA DEL VALLE</t>
  </si>
  <si>
    <t>23-TRANSF
FERRETERO BOBADILLA</t>
  </si>
  <si>
    <t>FONDO 
REVOLVENTE
NO. 5</t>
  </si>
  <si>
    <t>MATERIAL MENOR DE FERRETERIA PARA MAQUINARIA Y OTROS EQUIPOS</t>
  </si>
  <si>
    <t>MAQUINARIA Y EQUIPO AGROPECUARIO</t>
  </si>
  <si>
    <t>FONDO DE VIATICOS
 NO. 6</t>
  </si>
  <si>
    <t>FONDO 
REVOLVENTE
NO. 7</t>
  </si>
  <si>
    <t>REQUISICION CONSOLIDADO  No.
1992
MAT. LIMPIEZA</t>
  </si>
  <si>
    <t>REQUISICION CONSOLIDADO  No. 1993
 PAPELERIA Y ART. DE OFICINA</t>
  </si>
  <si>
    <t>24-TRANSF
REFRI-AIRE DE NAYARIT</t>
  </si>
  <si>
    <t>REQUISICION CONSOLIDADO  No.
2140
LLANTAS</t>
  </si>
  <si>
    <t>COMISIONES BANCARIAS</t>
  </si>
  <si>
    <t>25-TRANSF
TALLER EUROPA</t>
  </si>
  <si>
    <t>26-TRANSF
TALLER LOERA</t>
  </si>
  <si>
    <t>27-TRANSF
TALLER LOERA</t>
  </si>
  <si>
    <t>28-TRANSF
COMUNICA ACCION</t>
  </si>
  <si>
    <t>29-TRANSF
COMUNICA ACCION</t>
  </si>
  <si>
    <t>30-TRANSF
TALLER MULTISERVICIOS CASTILLO</t>
  </si>
  <si>
    <t>31-TRANSF
REFRI-AIRE DE NAYARIT</t>
  </si>
  <si>
    <t>COMPROBACION DE GASTOS
POR CONTINGENCIA COVID 19
OF/115/09/20</t>
  </si>
  <si>
    <t>FONDO 
REVOLVENTE
NO. 8</t>
  </si>
  <si>
    <t>MATERIAL DE MANTENIMIENTO Y SEGURIDAD PUBLICA</t>
  </si>
  <si>
    <t>32-TRANSF
TALLER LOERA</t>
  </si>
  <si>
    <t>33-TRANSF
TRANSMISIONES COLIMA</t>
  </si>
  <si>
    <t>34-TRANSF
TALLER MULTISERVICIOS CASTILLO</t>
  </si>
  <si>
    <t>CAP/PART.</t>
  </si>
  <si>
    <t>CONCEPTO</t>
  </si>
  <si>
    <t xml:space="preserve"> ABRIL</t>
  </si>
  <si>
    <t>MONTO PRESUPUESTAL
 ANUAL</t>
  </si>
  <si>
    <t>ARTICULOS Y MATERIAL DE OFICINA</t>
  </si>
  <si>
    <t>PRODUCTOS DE PAPEL Y HULE PARA 
USO EN OFICINAS</t>
  </si>
  <si>
    <t>PROGRAMA ANUAL DE ADQUISICIONES 2021 DE LA SECRETARIA DE MOVILIDAD</t>
  </si>
  <si>
    <t>21102 00</t>
  </si>
  <si>
    <t>21106 00</t>
  </si>
  <si>
    <t>21401 00</t>
  </si>
  <si>
    <t>21601 00</t>
  </si>
  <si>
    <t>21602 00</t>
  </si>
  <si>
    <t>21603 00</t>
  </si>
  <si>
    <t>26101 00</t>
  </si>
  <si>
    <t>27106 00</t>
  </si>
  <si>
    <t>29609 00</t>
  </si>
  <si>
    <t>31101 00</t>
  </si>
  <si>
    <t>31301 00</t>
  </si>
  <si>
    <t>31401 00</t>
  </si>
  <si>
    <t>31701 00</t>
  </si>
  <si>
    <t>32201 00</t>
  </si>
  <si>
    <t>ARRENDAMIENTOS DE SERVICIOS</t>
  </si>
  <si>
    <t>32301 00</t>
  </si>
  <si>
    <t>34501 00</t>
  </si>
  <si>
    <t>PRODUCTOS MENORES DE HULE PARA 
EQUIPO DE TRANSPORTE</t>
  </si>
  <si>
    <t>ARRENDAMIENTO DE EQUIPO Y BIENES
 INFORMATICOS.</t>
  </si>
  <si>
    <t>SERVICIOS DE ACCESO DE INTERNET, 
REDES Y PROCESAMIENTO DE INFORMACION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</si>
</sst>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2"/>
      <color indexed="8"/>
      <name val="Arial"/>
      <family val="2"/>
    </font>
    <font>
      <b/>
      <sz val="10"/>
      <color indexed="8"/>
      <name val="Arial"/>
      <family val="2"/>
    </font>
    <font>
      <b/>
      <sz val="11"/>
      <color indexed="8"/>
      <name val="Arial"/>
      <family val="2"/>
    </font>
    <font>
      <b/>
      <sz val="8"/>
      <color indexed="8"/>
      <name val="Arial"/>
      <family val="2"/>
    </font>
    <font>
      <b/>
      <sz val="9"/>
      <color indexed="8"/>
      <name val="Arial"/>
      <family val="2"/>
    </font>
    <font>
      <sz val="9"/>
      <color indexed="8"/>
      <name val="Arial"/>
      <family val="2"/>
    </font>
    <font>
      <sz val="11"/>
      <color theme="1"/>
      <name val="Calibri"/>
      <family val="2"/>
      <scheme val="minor"/>
    </font>
    <font>
      <b/>
      <sz val="11"/>
      <color theme="1"/>
      <name val="Arial Narrow"/>
      <family val="2"/>
    </font>
    <font>
      <b/>
      <sz val="12"/>
      <color theme="1"/>
      <name val="Arial Narrow"/>
      <family val="2"/>
    </font>
    <font>
      <b/>
      <sz val="14"/>
      <color indexed="8"/>
      <name val="Arial Narrow"/>
      <family val="2"/>
    </font>
    <font>
      <b/>
      <sz val="18"/>
      <color theme="3"/>
      <name val="Arial Narrow"/>
      <family val="2"/>
    </font>
    <font>
      <b/>
      <sz val="12"/>
      <color theme="1"/>
      <name val="Calibri"/>
      <family val="2"/>
      <scheme val="minor"/>
    </font>
    <font>
      <sz val="10"/>
      <color theme="1"/>
      <name val="Arial Narrow"/>
      <family val="2"/>
    </font>
    <font>
      <b/>
      <sz val="10"/>
      <color theme="1"/>
      <name val="Calibri"/>
      <family val="2"/>
      <scheme val="minor"/>
    </font>
    <font>
      <b/>
      <i/>
      <sz val="11"/>
      <color theme="1"/>
      <name val="Calibri"/>
      <family val="2"/>
      <scheme val="minor"/>
    </font>
    <font>
      <sz val="9"/>
      <color indexed="81"/>
      <name val="Tahoma"/>
      <charset val="1"/>
    </font>
    <font>
      <b/>
      <sz val="9"/>
      <color indexed="81"/>
      <name val="Tahoma"/>
      <charset val="1"/>
    </font>
    <font>
      <b/>
      <sz val="8"/>
      <color theme="1"/>
      <name val="Calibri"/>
      <family val="2"/>
      <scheme val="minor"/>
    </font>
    <font>
      <sz val="9"/>
      <color indexed="81"/>
      <name val="Tahoma"/>
      <family val="2"/>
    </font>
    <font>
      <b/>
      <sz val="9"/>
      <color indexed="81"/>
      <name val="Tahoma"/>
      <family val="2"/>
    </font>
    <font>
      <b/>
      <sz val="11"/>
      <color theme="3"/>
      <name val="Calibri"/>
      <family val="2"/>
      <scheme val="minor"/>
    </font>
    <font>
      <sz val="14"/>
      <color theme="1"/>
      <name val="Arial Black"/>
      <family val="2"/>
    </font>
  </fonts>
  <fills count="7">
    <fill>
      <patternFill patternType="none"/>
    </fill>
    <fill>
      <patternFill patternType="gray125"/>
    </fill>
    <fill>
      <patternFill patternType="solid">
        <fgColor theme="8" tint="0.39997558519241921"/>
        <bgColor indexed="64"/>
      </patternFill>
    </fill>
    <fill>
      <patternFill patternType="solid">
        <fgColor theme="9"/>
        <bgColor indexed="64"/>
      </patternFill>
    </fill>
    <fill>
      <patternFill patternType="solid">
        <fgColor theme="6"/>
        <bgColor indexed="64"/>
      </patternFill>
    </fill>
    <fill>
      <patternFill patternType="solid">
        <fgColor rgb="FFFFFF0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3" fillId="0" borderId="0" applyFont="0" applyFill="0" applyBorder="0" applyAlignment="0" applyProtection="0"/>
  </cellStyleXfs>
  <cellXfs count="184">
    <xf numFmtId="0" fontId="0" fillId="0" borderId="0" xfId="0"/>
    <xf numFmtId="44" fontId="0" fillId="0" borderId="0" xfId="0" applyNumberFormat="1"/>
    <xf numFmtId="0" fontId="3" fillId="0" borderId="0" xfId="0" applyFont="1"/>
    <xf numFmtId="0" fontId="2" fillId="0" borderId="0" xfId="0" applyFont="1" applyAlignment="1">
      <alignment horizontal="center"/>
    </xf>
    <xf numFmtId="44" fontId="2" fillId="0" borderId="0" xfId="0" applyNumberFormat="1" applyFont="1" applyAlignment="1">
      <alignment horizontal="center"/>
    </xf>
    <xf numFmtId="43" fontId="0" fillId="0" borderId="0" xfId="0" applyNumberFormat="1"/>
    <xf numFmtId="0" fontId="2" fillId="0" borderId="0" xfId="0" applyFont="1"/>
    <xf numFmtId="44" fontId="2" fillId="0" borderId="0" xfId="0" applyNumberFormat="1" applyFont="1"/>
    <xf numFmtId="0" fontId="4" fillId="0" borderId="0" xfId="0" applyFont="1"/>
    <xf numFmtId="0" fontId="5" fillId="0" borderId="0" xfId="0" applyFont="1"/>
    <xf numFmtId="44" fontId="3" fillId="0" borderId="0" xfId="0" applyNumberFormat="1" applyFont="1"/>
    <xf numFmtId="0" fontId="1" fillId="0" borderId="0" xfId="0" applyFont="1" applyAlignment="1">
      <alignment horizontal="center"/>
    </xf>
    <xf numFmtId="0" fontId="6" fillId="0" borderId="0" xfId="0" applyFont="1" applyAlignment="1">
      <alignment horizontal="center"/>
    </xf>
    <xf numFmtId="4" fontId="0" fillId="0" borderId="0" xfId="0" applyNumberFormat="1" applyAlignment="1">
      <alignment horizontal="center" vertical="center"/>
    </xf>
    <xf numFmtId="4" fontId="12" fillId="0" borderId="0" xfId="0" applyNumberFormat="1" applyFont="1" applyAlignment="1">
      <alignment horizontal="center" vertical="center"/>
    </xf>
    <xf numFmtId="4" fontId="8" fillId="2" borderId="0" xfId="0" applyNumberFormat="1" applyFont="1" applyFill="1" applyAlignment="1">
      <alignment vertical="center" wrapText="1" readingOrder="1"/>
    </xf>
    <xf numFmtId="4" fontId="7" fillId="0" borderId="0" xfId="0" applyNumberFormat="1" applyFont="1" applyAlignment="1">
      <alignment vertical="center" wrapText="1"/>
    </xf>
    <xf numFmtId="4" fontId="9" fillId="0" borderId="0" xfId="0" applyNumberFormat="1" applyFont="1" applyAlignment="1">
      <alignment vertical="center" wrapText="1"/>
    </xf>
    <xf numFmtId="4" fontId="8" fillId="0" borderId="0" xfId="0" applyNumberFormat="1" applyFont="1" applyFill="1" applyAlignment="1">
      <alignment vertical="center" wrapText="1"/>
    </xf>
    <xf numFmtId="0" fontId="0" fillId="0" borderId="0" xfId="0" applyFont="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44" fontId="2" fillId="3" borderId="0" xfId="0" applyNumberFormat="1" applyFont="1" applyFill="1"/>
    <xf numFmtId="44" fontId="2" fillId="0" borderId="0" xfId="0" applyNumberFormat="1" applyFont="1" applyAlignment="1">
      <alignment horizontal="center" vertical="center"/>
    </xf>
    <xf numFmtId="0" fontId="1" fillId="0" borderId="0" xfId="0" applyFont="1" applyAlignment="1">
      <alignment horizontal="center" vertical="center"/>
    </xf>
    <xf numFmtId="44" fontId="3" fillId="0" borderId="0" xfId="0" applyNumberFormat="1" applyFont="1" applyAlignment="1">
      <alignment vertical="center"/>
    </xf>
    <xf numFmtId="44" fontId="0" fillId="0" borderId="0" xfId="0" applyNumberFormat="1" applyAlignment="1">
      <alignment vertical="center"/>
    </xf>
    <xf numFmtId="44" fontId="0" fillId="0" borderId="0" xfId="0" applyNumberFormat="1" applyAlignment="1">
      <alignment horizontal="center" vertical="center"/>
    </xf>
    <xf numFmtId="44" fontId="2" fillId="0" borderId="0" xfId="0" applyNumberFormat="1" applyFont="1" applyFill="1"/>
    <xf numFmtId="0" fontId="2" fillId="2"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center"/>
    </xf>
    <xf numFmtId="43" fontId="0" fillId="0" borderId="0" xfId="1" applyFont="1"/>
    <xf numFmtId="0" fontId="0" fillId="0" borderId="0" xfId="0" applyAlignment="1">
      <alignment horizontal="center"/>
    </xf>
    <xf numFmtId="0" fontId="2" fillId="4" borderId="0" xfId="0" applyFont="1" applyFill="1"/>
    <xf numFmtId="44" fontId="2" fillId="4" borderId="0" xfId="0" applyNumberFormat="1" applyFont="1" applyFill="1"/>
    <xf numFmtId="0" fontId="0" fillId="4" borderId="0" xfId="0" applyFont="1" applyFill="1"/>
    <xf numFmtId="0" fontId="15" fillId="4" borderId="0" xfId="0" applyFont="1" applyFill="1"/>
    <xf numFmtId="44" fontId="15" fillId="4" borderId="0" xfId="0" applyNumberFormat="1" applyFont="1" applyFill="1"/>
    <xf numFmtId="43" fontId="2" fillId="0" borderId="0" xfId="1" applyFont="1" applyAlignment="1">
      <alignment horizontal="center"/>
    </xf>
    <xf numFmtId="43" fontId="0" fillId="0" borderId="0" xfId="1" applyFont="1" applyAlignment="1">
      <alignment vertical="center"/>
    </xf>
    <xf numFmtId="0" fontId="8" fillId="2" borderId="0" xfId="0" applyNumberFormat="1" applyFont="1" applyFill="1" applyAlignment="1">
      <alignment horizontal="center" vertical="center" wrapText="1"/>
    </xf>
    <xf numFmtId="4" fontId="16" fillId="0" borderId="0" xfId="0" applyNumberFormat="1" applyFont="1" applyAlignment="1">
      <alignment vertical="center" wrapText="1" readingOrder="1"/>
    </xf>
    <xf numFmtId="0" fontId="16" fillId="0" borderId="0" xfId="0" applyNumberFormat="1" applyFont="1" applyAlignment="1">
      <alignment horizontal="center" vertical="center" wrapText="1"/>
    </xf>
    <xf numFmtId="0" fontId="18" fillId="3" borderId="0" xfId="0" applyFont="1" applyFill="1" applyAlignment="1">
      <alignment horizontal="center" vertical="center" wrapText="1"/>
    </xf>
    <xf numFmtId="44" fontId="2" fillId="3" borderId="0" xfId="0" applyNumberFormat="1" applyFont="1" applyFill="1" applyAlignment="1">
      <alignment vertical="center"/>
    </xf>
    <xf numFmtId="0" fontId="0" fillId="3" borderId="0" xfId="0" applyFill="1"/>
    <xf numFmtId="0" fontId="20"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xf numFmtId="0" fontId="0" fillId="0" borderId="0" xfId="0" applyFill="1"/>
    <xf numFmtId="0" fontId="0" fillId="0" borderId="0" xfId="0" applyFill="1" applyAlignment="1">
      <alignment horizontal="center"/>
    </xf>
    <xf numFmtId="0" fontId="20" fillId="0" borderId="0" xfId="0" applyFont="1" applyFill="1" applyAlignment="1">
      <alignment horizontal="center"/>
    </xf>
    <xf numFmtId="43" fontId="0" fillId="0" borderId="0" xfId="1" applyFont="1" applyFill="1"/>
    <xf numFmtId="0" fontId="2" fillId="0" borderId="0" xfId="0" applyFont="1" applyAlignment="1">
      <alignment horizontal="center" vertical="center"/>
    </xf>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Alignment="1">
      <alignment horizontal="center"/>
    </xf>
    <xf numFmtId="43" fontId="20" fillId="0" borderId="0" xfId="1" applyFont="1" applyFill="1" applyAlignment="1">
      <alignment horizontal="center" vertical="center"/>
    </xf>
    <xf numFmtId="43" fontId="20" fillId="0" borderId="0" xfId="1" applyFont="1" applyAlignment="1">
      <alignment horizontal="center" vertical="center"/>
    </xf>
    <xf numFmtId="43" fontId="7" fillId="0" borderId="0" xfId="1" applyFont="1" applyAlignment="1">
      <alignment horizontal="center" vertical="center" wrapText="1"/>
    </xf>
    <xf numFmtId="43" fontId="9" fillId="0" borderId="0" xfId="1" applyFont="1" applyAlignment="1">
      <alignment horizontal="center" vertical="center" wrapText="1"/>
    </xf>
    <xf numFmtId="43" fontId="8" fillId="0" borderId="0" xfId="1" applyFont="1" applyFill="1" applyAlignment="1">
      <alignment horizontal="center" vertical="center" wrapText="1"/>
    </xf>
    <xf numFmtId="43" fontId="7" fillId="0" borderId="0" xfId="1" applyFont="1" applyAlignment="1">
      <alignment vertical="center" wrapText="1"/>
    </xf>
    <xf numFmtId="43" fontId="9" fillId="0" borderId="0" xfId="1" applyFont="1" applyAlignment="1">
      <alignment vertical="center" wrapText="1"/>
    </xf>
    <xf numFmtId="43" fontId="8" fillId="0" borderId="0" xfId="1" applyFont="1" applyFill="1" applyAlignment="1">
      <alignment vertical="center" wrapText="1"/>
    </xf>
    <xf numFmtId="43" fontId="2" fillId="0" borderId="0" xfId="1" applyFont="1"/>
    <xf numFmtId="43" fontId="5" fillId="0" borderId="0" xfId="1" applyFont="1" applyAlignment="1">
      <alignment horizontal="center" vertical="center"/>
    </xf>
    <xf numFmtId="43" fontId="12" fillId="0" borderId="0" xfId="1" applyFont="1" applyAlignment="1">
      <alignment horizontal="center" vertical="center"/>
    </xf>
    <xf numFmtId="43" fontId="2" fillId="0" borderId="0" xfId="1" applyFont="1" applyAlignment="1">
      <alignment horizontal="center" vertical="center"/>
    </xf>
    <xf numFmtId="43" fontId="0" fillId="0" borderId="0" xfId="0" applyNumberFormat="1" applyFill="1"/>
    <xf numFmtId="43" fontId="0" fillId="0" borderId="0" xfId="1" applyFont="1" applyAlignment="1">
      <alignment horizontal="center" vertical="center"/>
    </xf>
    <xf numFmtId="43" fontId="0" fillId="0" borderId="0" xfId="1" applyFont="1" applyAlignment="1">
      <alignment horizontal="center"/>
    </xf>
    <xf numFmtId="43" fontId="0" fillId="0" borderId="0" xfId="1" applyFont="1" applyAlignment="1">
      <alignment horizontal="center" vertical="center"/>
    </xf>
    <xf numFmtId="43" fontId="2" fillId="0" borderId="0" xfId="0" applyNumberFormat="1" applyFont="1"/>
    <xf numFmtId="4" fontId="11" fillId="0" borderId="0" xfId="0" applyNumberFormat="1" applyFont="1" applyAlignment="1">
      <alignment horizontal="center" vertical="center" wrapText="1" readingOrder="1"/>
    </xf>
    <xf numFmtId="43" fontId="0" fillId="0" borderId="0" xfId="1" applyFont="1" applyAlignment="1">
      <alignment horizontal="center" vertical="center"/>
    </xf>
    <xf numFmtId="43" fontId="0" fillId="0" borderId="0" xfId="1" applyFont="1" applyAlignment="1">
      <alignment horizontal="center"/>
    </xf>
    <xf numFmtId="4" fontId="8" fillId="0" borderId="0" xfId="0" applyNumberFormat="1" applyFont="1" applyFill="1" applyAlignment="1">
      <alignment vertical="center" wrapText="1" readingOrder="1"/>
    </xf>
    <xf numFmtId="0" fontId="8" fillId="0" borderId="0" xfId="0" applyNumberFormat="1" applyFont="1" applyFill="1" applyAlignment="1">
      <alignment horizontal="center" vertical="center" wrapText="1"/>
    </xf>
    <xf numFmtId="4" fontId="8" fillId="0" borderId="0" xfId="0" applyNumberFormat="1" applyFont="1" applyFill="1" applyAlignment="1">
      <alignment horizontal="center" vertical="center" wrapText="1"/>
    </xf>
    <xf numFmtId="43" fontId="2" fillId="0" borderId="0" xfId="1" applyFont="1" applyFill="1"/>
    <xf numFmtId="43" fontId="0" fillId="0" borderId="0" xfId="1" applyFont="1" applyAlignment="1">
      <alignment horizontal="center" vertical="center"/>
    </xf>
    <xf numFmtId="43" fontId="0" fillId="0" borderId="0" xfId="1" applyFont="1" applyAlignment="1">
      <alignment horizontal="center"/>
    </xf>
    <xf numFmtId="43" fontId="0" fillId="5" borderId="0" xfId="1" applyFont="1" applyFill="1"/>
    <xf numFmtId="4" fontId="0" fillId="0" borderId="0" xfId="0" applyNumberFormat="1"/>
    <xf numFmtId="0" fontId="0" fillId="0" borderId="0" xfId="0" applyFont="1" applyAlignment="1">
      <alignment horizontal="center" vertical="center"/>
    </xf>
    <xf numFmtId="43" fontId="13" fillId="0" borderId="0" xfId="1" applyFont="1" applyFill="1"/>
    <xf numFmtId="43" fontId="0" fillId="0" borderId="0" xfId="1" applyFont="1" applyAlignment="1">
      <alignment horizontal="center" vertical="center"/>
    </xf>
    <xf numFmtId="43" fontId="0" fillId="0" borderId="0" xfId="1" applyFont="1" applyAlignment="1">
      <alignment horizontal="center"/>
    </xf>
    <xf numFmtId="43" fontId="0" fillId="0" borderId="0" xfId="1" applyFont="1" applyAlignment="1">
      <alignment horizontal="center" vertical="center"/>
    </xf>
    <xf numFmtId="43" fontId="0" fillId="0" borderId="0" xfId="1" applyFont="1" applyFill="1" applyAlignment="1">
      <alignment horizontal="center"/>
    </xf>
    <xf numFmtId="0" fontId="2" fillId="0" borderId="0" xfId="0" applyFont="1" applyAlignment="1">
      <alignment horizontal="center" vertical="center"/>
    </xf>
    <xf numFmtId="43" fontId="0" fillId="0" borderId="0" xfId="1" applyFont="1" applyFill="1" applyAlignment="1">
      <alignment horizontal="center" vertical="center"/>
    </xf>
    <xf numFmtId="0" fontId="0" fillId="0" borderId="0" xfId="0" applyFill="1" applyAlignment="1">
      <alignment vertical="center"/>
    </xf>
    <xf numFmtId="43" fontId="2" fillId="0" borderId="0" xfId="0" applyNumberFormat="1" applyFont="1" applyFill="1"/>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Alignment="1">
      <alignment horizontal="center"/>
    </xf>
    <xf numFmtId="43" fontId="0" fillId="0" borderId="0" xfId="1" applyFont="1" applyFill="1" applyAlignment="1">
      <alignment horizontal="center"/>
    </xf>
    <xf numFmtId="0" fontId="2" fillId="0" borderId="0" xfId="0" applyFont="1" applyAlignment="1">
      <alignment horizontal="center" vertical="center"/>
    </xf>
    <xf numFmtId="43" fontId="0" fillId="0" borderId="0" xfId="1" applyFont="1" applyFill="1" applyAlignment="1">
      <alignment horizontal="center"/>
    </xf>
    <xf numFmtId="49" fontId="16" fillId="0" borderId="0" xfId="0" applyNumberFormat="1" applyFont="1" applyAlignment="1">
      <alignment horizontal="center" vertical="center" wrapText="1"/>
    </xf>
    <xf numFmtId="43" fontId="2" fillId="0" borderId="0" xfId="1" applyFont="1" applyFill="1" applyAlignment="1">
      <alignment horizontal="center"/>
    </xf>
    <xf numFmtId="43" fontId="0" fillId="0" borderId="0" xfId="0" applyNumberFormat="1" applyFont="1" applyFill="1"/>
    <xf numFmtId="43" fontId="0" fillId="0" borderId="0" xfId="1" applyFont="1" applyFill="1" applyAlignment="1">
      <alignment vertical="center"/>
    </xf>
    <xf numFmtId="0" fontId="19" fillId="0" borderId="0" xfId="0" applyFont="1" applyFill="1"/>
    <xf numFmtId="0" fontId="2" fillId="0" borderId="0" xfId="0" applyFont="1" applyFill="1" applyAlignment="1">
      <alignment horizontal="center"/>
    </xf>
    <xf numFmtId="0" fontId="21" fillId="0" borderId="0" xfId="0" applyFont="1" applyFill="1"/>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Alignment="1">
      <alignment horizontal="center"/>
    </xf>
    <xf numFmtId="43" fontId="0" fillId="0" borderId="0" xfId="1" applyFont="1" applyFill="1" applyAlignment="1">
      <alignment horizontal="center"/>
    </xf>
    <xf numFmtId="43" fontId="0" fillId="0" borderId="0" xfId="1" applyFont="1" applyAlignment="1">
      <alignment horizontal="center" vertical="center"/>
    </xf>
    <xf numFmtId="43" fontId="0" fillId="0" borderId="0" xfId="1" applyFont="1" applyFill="1" applyAlignment="1">
      <alignment horizontal="center"/>
    </xf>
    <xf numFmtId="43" fontId="2" fillId="4" borderId="0" xfId="1" applyFont="1" applyFill="1" applyAlignment="1">
      <alignment horizontal="center"/>
    </xf>
    <xf numFmtId="43" fontId="2" fillId="4" borderId="0" xfId="0" applyNumberFormat="1" applyFont="1" applyFill="1"/>
    <xf numFmtId="43" fontId="24" fillId="0" borderId="0" xfId="1" applyFont="1" applyFill="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Alignment="1">
      <alignment horizontal="center"/>
    </xf>
    <xf numFmtId="43" fontId="24" fillId="0" borderId="0" xfId="1" applyFont="1" applyFill="1" applyAlignment="1">
      <alignment horizontal="center" wrapText="1"/>
    </xf>
    <xf numFmtId="43" fontId="2" fillId="4" borderId="0" xfId="1" applyFont="1" applyFill="1"/>
    <xf numFmtId="43" fontId="24" fillId="0" borderId="0" xfId="1" applyFont="1" applyAlignment="1">
      <alignment horizontal="center" vertical="center"/>
    </xf>
    <xf numFmtId="0" fontId="2" fillId="0" borderId="0" xfId="0" applyFont="1" applyAlignment="1">
      <alignment horizontal="center" vertical="center"/>
    </xf>
    <xf numFmtId="43" fontId="0" fillId="0" borderId="0" xfId="1" applyFont="1" applyFill="1" applyAlignment="1">
      <alignment horizontal="center"/>
    </xf>
    <xf numFmtId="0" fontId="2" fillId="0" borderId="0" xfId="0" applyFont="1" applyAlignment="1">
      <alignment horizontal="center" vertical="center"/>
    </xf>
    <xf numFmtId="4" fontId="11" fillId="0" borderId="0" xfId="0" applyNumberFormat="1" applyFont="1" applyAlignment="1">
      <alignment horizontal="center" vertical="center" wrapText="1" readingOrder="1"/>
    </xf>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Fill="1" applyAlignment="1">
      <alignment horizontal="center"/>
    </xf>
    <xf numFmtId="4" fontId="12" fillId="0" borderId="0" xfId="0" applyNumberFormat="1" applyFont="1" applyAlignment="1">
      <alignment horizontal="center" vertical="center" wrapText="1" readingOrder="1"/>
    </xf>
    <xf numFmtId="0" fontId="0" fillId="5" borderId="0" xfId="0" applyFill="1"/>
    <xf numFmtId="43" fontId="13" fillId="5" borderId="0" xfId="1" applyFont="1" applyFill="1"/>
    <xf numFmtId="43" fontId="2" fillId="5" borderId="0" xfId="1" applyFont="1" applyFill="1"/>
    <xf numFmtId="43" fontId="13" fillId="0" borderId="0" xfId="1" applyFont="1" applyFill="1" applyAlignment="1">
      <alignment horizontal="center"/>
    </xf>
    <xf numFmtId="0" fontId="2" fillId="0" borderId="0" xfId="0" applyFont="1" applyAlignment="1">
      <alignment horizontal="center" vertical="center"/>
    </xf>
    <xf numFmtId="43" fontId="0" fillId="0" borderId="0" xfId="1" applyFont="1" applyAlignment="1">
      <alignment horizontal="center" vertical="center"/>
    </xf>
    <xf numFmtId="43" fontId="0" fillId="0" borderId="0" xfId="1" applyFont="1" applyAlignment="1">
      <alignment horizontal="center"/>
    </xf>
    <xf numFmtId="43" fontId="0" fillId="0" borderId="0" xfId="1" applyFont="1" applyFill="1" applyAlignment="1">
      <alignment horizontal="center"/>
    </xf>
    <xf numFmtId="0" fontId="2" fillId="0" borderId="0" xfId="0" applyFont="1" applyAlignment="1">
      <alignment horizontal="center" vertical="center"/>
    </xf>
    <xf numFmtId="43" fontId="0" fillId="0" borderId="0" xfId="1" applyFont="1" applyFill="1" applyAlignment="1">
      <alignment horizontal="center"/>
    </xf>
    <xf numFmtId="43" fontId="24" fillId="5" borderId="0" xfId="1" applyFont="1" applyFill="1" applyAlignment="1">
      <alignment horizontal="center" vertical="center" wrapText="1"/>
    </xf>
    <xf numFmtId="0" fontId="2" fillId="0" borderId="0" xfId="0" applyFont="1" applyAlignment="1">
      <alignment horizontal="center" vertical="center"/>
    </xf>
    <xf numFmtId="43" fontId="0" fillId="0" borderId="0" xfId="1" applyFont="1" applyFill="1" applyAlignment="1">
      <alignment horizontal="center"/>
    </xf>
    <xf numFmtId="43" fontId="0"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3" fontId="0" fillId="0" borderId="1" xfId="1" applyFont="1" applyBorder="1" applyAlignment="1">
      <alignment vertical="center"/>
    </xf>
    <xf numFmtId="43" fontId="0" fillId="0" borderId="1" xfId="1" applyFont="1" applyBorder="1" applyAlignment="1">
      <alignment horizontal="center" vertical="center"/>
    </xf>
    <xf numFmtId="0" fontId="0" fillId="0" borderId="1" xfId="0"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43" fontId="0" fillId="0" borderId="6" xfId="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43" fontId="0" fillId="0" borderId="8" xfId="1" applyFont="1" applyBorder="1" applyAlignment="1">
      <alignment horizontal="center" vertical="center"/>
    </xf>
    <xf numFmtId="43" fontId="0" fillId="0" borderId="9" xfId="1" applyFont="1" applyBorder="1" applyAlignment="1">
      <alignment horizontal="center" vertical="center"/>
    </xf>
    <xf numFmtId="43" fontId="0" fillId="0" borderId="8" xfId="1" applyFont="1" applyBorder="1" applyAlignment="1">
      <alignment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xf>
    <xf numFmtId="43" fontId="27" fillId="6" borderId="1" xfId="0" applyNumberFormat="1" applyFont="1" applyFill="1" applyBorder="1" applyAlignment="1">
      <alignment vertical="center"/>
    </xf>
    <xf numFmtId="43" fontId="27" fillId="6" borderId="1" xfId="1" applyFont="1" applyFill="1" applyBorder="1" applyAlignment="1">
      <alignment vertical="center"/>
    </xf>
    <xf numFmtId="43" fontId="27" fillId="6" borderId="6" xfId="0" applyNumberFormat="1" applyFont="1" applyFill="1" applyBorder="1" applyAlignment="1">
      <alignment vertical="center"/>
    </xf>
    <xf numFmtId="43" fontId="27" fillId="6" borderId="1" xfId="1" applyFont="1" applyFill="1" applyBorder="1" applyAlignment="1">
      <alignment horizontal="center" vertical="center"/>
    </xf>
    <xf numFmtId="43" fontId="27" fillId="6" borderId="6" xfId="1" applyFont="1" applyFill="1" applyBorder="1" applyAlignment="1">
      <alignment horizontal="center" vertical="center"/>
    </xf>
    <xf numFmtId="0" fontId="27" fillId="6" borderId="5" xfId="0" applyFont="1" applyFill="1" applyBorder="1" applyAlignment="1">
      <alignment horizontal="center" vertical="center"/>
    </xf>
    <xf numFmtId="0" fontId="27" fillId="6" borderId="1"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4" fontId="11" fillId="0" borderId="0" xfId="0" applyNumberFormat="1" applyFont="1" applyAlignment="1">
      <alignment horizontal="center" vertical="center" wrapText="1" readingOrder="1"/>
    </xf>
    <xf numFmtId="4" fontId="8" fillId="2" borderId="0" xfId="0" applyNumberFormat="1" applyFont="1" applyFill="1" applyAlignment="1">
      <alignment horizontal="center" vertical="center" wrapText="1"/>
    </xf>
    <xf numFmtId="0" fontId="6" fillId="0" borderId="0" xfId="0" applyFont="1" applyAlignment="1">
      <alignment horizontal="left" vertical="center"/>
    </xf>
    <xf numFmtId="0" fontId="17" fillId="0" borderId="0" xfId="0" applyFont="1" applyAlignment="1">
      <alignment horizontal="center" vertical="center"/>
    </xf>
    <xf numFmtId="4" fontId="16" fillId="0" borderId="0" xfId="0" applyNumberFormat="1" applyFont="1" applyAlignment="1">
      <alignment horizontal="center" vertical="center" wrapText="1"/>
    </xf>
    <xf numFmtId="0" fontId="2" fillId="0" borderId="0" xfId="0" applyFont="1" applyAlignment="1">
      <alignment horizontal="center" vertical="center" wrapText="1"/>
    </xf>
    <xf numFmtId="4" fontId="10" fillId="0" borderId="0" xfId="0" applyNumberFormat="1" applyFont="1" applyAlignment="1">
      <alignment horizontal="center" vertical="center" wrapText="1" readingOrder="1"/>
    </xf>
    <xf numFmtId="0" fontId="28"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2003"/>
  <sheetViews>
    <sheetView topLeftCell="A19" workbookViewId="0">
      <pane xSplit="8" topLeftCell="I1" activePane="topRight" state="frozen"/>
      <selection pane="topRight" activeCell="P12" sqref="P12"/>
    </sheetView>
  </sheetViews>
  <sheetFormatPr baseColWidth="10" defaultColWidth="9.140625" defaultRowHeight="15" x14ac:dyDescent="0.25"/>
  <cols>
    <col min="1" max="1" width="11.42578125" customWidth="1"/>
    <col min="2" max="2" width="16.5703125" customWidth="1"/>
    <col min="3" max="3" width="2.7109375" customWidth="1"/>
    <col min="4" max="4" width="15.85546875" customWidth="1"/>
    <col min="5" max="5" width="3.28515625" customWidth="1"/>
    <col min="6" max="6" width="14.42578125" customWidth="1"/>
    <col min="7" max="7" width="10.7109375" customWidth="1"/>
    <col min="8" max="8" width="12.85546875" bestFit="1" customWidth="1"/>
    <col min="9" max="9" width="10.5703125" bestFit="1" customWidth="1"/>
    <col min="10" max="10" width="15.42578125" style="59" customWidth="1"/>
    <col min="11" max="11" width="13" style="33" customWidth="1"/>
    <col min="12" max="12" width="12.28515625" customWidth="1"/>
    <col min="13" max="13" width="12.5703125" style="33" customWidth="1"/>
    <col min="14" max="14" width="14.42578125" customWidth="1"/>
    <col min="15" max="15" width="14.28515625" customWidth="1"/>
    <col min="16" max="16" width="15" style="58" customWidth="1"/>
    <col min="17" max="17" width="11.5703125" bestFit="1" customWidth="1"/>
    <col min="18" max="18" width="13.140625" bestFit="1" customWidth="1"/>
    <col min="19" max="19" width="12.5703125" customWidth="1"/>
    <col min="20" max="20" width="11.5703125" bestFit="1" customWidth="1"/>
    <col min="21" max="21" width="12.28515625" customWidth="1"/>
    <col min="22" max="22" width="11.42578125" customWidth="1"/>
    <col min="23" max="23" width="10.7109375" customWidth="1"/>
    <col min="24" max="24" width="10.5703125" customWidth="1"/>
    <col min="25" max="25" width="13.28515625" customWidth="1"/>
    <col min="26" max="26" width="11.7109375" customWidth="1"/>
    <col min="27" max="27" width="10" customWidth="1"/>
    <col min="112" max="112" width="10.5703125" bestFit="1" customWidth="1"/>
    <col min="113" max="117" width="9.5703125" bestFit="1" customWidth="1"/>
    <col min="118" max="118" width="12" customWidth="1"/>
  </cols>
  <sheetData>
    <row r="1" spans="1:21" ht="20.100000000000001" customHeight="1" x14ac:dyDescent="0.3">
      <c r="I1" s="32"/>
      <c r="J1" s="60"/>
      <c r="K1" s="60"/>
      <c r="L1" s="53"/>
      <c r="M1" s="93"/>
      <c r="N1" s="52"/>
      <c r="O1" s="54"/>
      <c r="P1" s="92"/>
    </row>
    <row r="2" spans="1:21" ht="20.100000000000001" customHeight="1" x14ac:dyDescent="0.3">
      <c r="I2" s="32" t="s">
        <v>120</v>
      </c>
      <c r="J2" s="60"/>
      <c r="K2" s="60"/>
      <c r="L2" s="53"/>
      <c r="M2" s="116"/>
      <c r="N2" s="52"/>
      <c r="O2" s="54"/>
      <c r="P2" s="126" t="s">
        <v>141</v>
      </c>
    </row>
    <row r="3" spans="1:21" ht="45" customHeight="1" x14ac:dyDescent="0.25">
      <c r="I3" s="120" t="s">
        <v>121</v>
      </c>
      <c r="J3" s="119" t="s">
        <v>132</v>
      </c>
      <c r="K3" s="119" t="s">
        <v>133</v>
      </c>
      <c r="L3" s="119" t="s">
        <v>134</v>
      </c>
      <c r="M3" s="119" t="s">
        <v>135</v>
      </c>
      <c r="N3" s="145" t="s">
        <v>136</v>
      </c>
      <c r="O3" s="119" t="s">
        <v>137</v>
      </c>
      <c r="P3" s="126" t="s">
        <v>141</v>
      </c>
    </row>
    <row r="4" spans="1:21" ht="50.1" customHeight="1" x14ac:dyDescent="0.25">
      <c r="I4" s="120" t="s">
        <v>122</v>
      </c>
      <c r="J4" s="124" t="s">
        <v>138</v>
      </c>
      <c r="K4" s="119" t="s">
        <v>140</v>
      </c>
      <c r="L4" s="119" t="s">
        <v>142</v>
      </c>
      <c r="M4" s="119" t="s">
        <v>144</v>
      </c>
      <c r="N4" s="119" t="s">
        <v>143</v>
      </c>
      <c r="O4" s="119" t="s">
        <v>146</v>
      </c>
      <c r="P4" s="126" t="s">
        <v>141</v>
      </c>
      <c r="Q4" s="119" t="s">
        <v>147</v>
      </c>
      <c r="R4" s="119" t="s">
        <v>149</v>
      </c>
      <c r="S4" s="119" t="s">
        <v>150</v>
      </c>
      <c r="T4" s="119" t="s">
        <v>151</v>
      </c>
      <c r="U4" s="119" t="s">
        <v>162</v>
      </c>
    </row>
    <row r="5" spans="1:21" ht="39.950000000000003" customHeight="1" x14ac:dyDescent="0.25">
      <c r="I5" s="120" t="s">
        <v>123</v>
      </c>
      <c r="J5" s="119" t="s">
        <v>155</v>
      </c>
      <c r="K5" s="60"/>
      <c r="L5" s="53"/>
      <c r="M5" s="116"/>
      <c r="N5" s="52"/>
      <c r="O5" s="54"/>
      <c r="P5" s="115"/>
    </row>
    <row r="6" spans="1:21" ht="20.100000000000001" customHeight="1" x14ac:dyDescent="0.3">
      <c r="I6" s="32" t="s">
        <v>124</v>
      </c>
      <c r="J6" s="60"/>
      <c r="K6" s="60"/>
      <c r="L6" s="53"/>
      <c r="M6" s="116"/>
      <c r="N6" s="52"/>
      <c r="O6" s="54"/>
      <c r="P6" s="115"/>
    </row>
    <row r="7" spans="1:21" ht="60" customHeight="1" x14ac:dyDescent="0.25">
      <c r="I7" s="120" t="s">
        <v>125</v>
      </c>
      <c r="J7" s="124" t="s">
        <v>163</v>
      </c>
      <c r="K7" s="119" t="s">
        <v>164</v>
      </c>
      <c r="L7" s="119" t="s">
        <v>165</v>
      </c>
      <c r="M7" s="119" t="s">
        <v>166</v>
      </c>
      <c r="N7" s="119" t="s">
        <v>168</v>
      </c>
      <c r="O7" s="119" t="s">
        <v>169</v>
      </c>
      <c r="Q7" s="119" t="s">
        <v>170</v>
      </c>
      <c r="R7" s="119" t="s">
        <v>171</v>
      </c>
    </row>
    <row r="8" spans="1:21" ht="50.1" customHeight="1" x14ac:dyDescent="0.25">
      <c r="I8" s="120" t="s">
        <v>126</v>
      </c>
      <c r="J8" s="119" t="s">
        <v>173</v>
      </c>
      <c r="K8" s="119" t="s">
        <v>176</v>
      </c>
      <c r="L8" s="119" t="s">
        <v>175</v>
      </c>
      <c r="M8" s="124" t="s">
        <v>174</v>
      </c>
      <c r="N8" s="119" t="s">
        <v>177</v>
      </c>
      <c r="O8" s="119" t="s">
        <v>178</v>
      </c>
      <c r="P8" s="115"/>
      <c r="Q8" s="119" t="s">
        <v>179</v>
      </c>
      <c r="R8" s="119" t="s">
        <v>180</v>
      </c>
      <c r="S8" s="119" t="s">
        <v>186</v>
      </c>
    </row>
    <row r="9" spans="1:21" ht="60" customHeight="1" x14ac:dyDescent="0.25">
      <c r="I9" s="120" t="s">
        <v>127</v>
      </c>
      <c r="J9" s="119" t="s">
        <v>181</v>
      </c>
      <c r="K9" s="119" t="s">
        <v>182</v>
      </c>
      <c r="L9" s="119" t="s">
        <v>183</v>
      </c>
      <c r="M9" s="119" t="s">
        <v>184</v>
      </c>
      <c r="N9" s="119" t="s">
        <v>185</v>
      </c>
      <c r="O9" s="119"/>
      <c r="P9" s="115"/>
      <c r="Q9" s="119" t="s">
        <v>190</v>
      </c>
      <c r="R9" s="119" t="s">
        <v>191</v>
      </c>
      <c r="S9" s="119" t="s">
        <v>192</v>
      </c>
      <c r="T9" s="119" t="s">
        <v>193</v>
      </c>
      <c r="U9" s="119" t="s">
        <v>194</v>
      </c>
    </row>
    <row r="10" spans="1:21" ht="60" customHeight="1" x14ac:dyDescent="0.25">
      <c r="I10" s="120" t="s">
        <v>128</v>
      </c>
      <c r="J10" s="119" t="s">
        <v>189</v>
      </c>
      <c r="K10" s="119" t="s">
        <v>196</v>
      </c>
      <c r="L10" s="119" t="s">
        <v>197</v>
      </c>
      <c r="M10" s="119" t="s">
        <v>198</v>
      </c>
      <c r="N10" s="119" t="s">
        <v>199</v>
      </c>
      <c r="O10" s="119" t="s">
        <v>203</v>
      </c>
      <c r="P10" s="115"/>
    </row>
    <row r="11" spans="1:21" ht="50.1" customHeight="1" x14ac:dyDescent="0.25">
      <c r="I11" s="120" t="s">
        <v>129</v>
      </c>
      <c r="J11" s="119" t="s">
        <v>200</v>
      </c>
      <c r="K11" s="119" t="s">
        <v>201</v>
      </c>
      <c r="L11" s="119" t="s">
        <v>202</v>
      </c>
      <c r="M11" s="119" t="s">
        <v>204</v>
      </c>
      <c r="N11" s="119" t="s">
        <v>206</v>
      </c>
      <c r="O11" s="119" t="s">
        <v>207</v>
      </c>
      <c r="Q11" s="119" t="s">
        <v>208</v>
      </c>
      <c r="R11" s="119" t="s">
        <v>173</v>
      </c>
    </row>
    <row r="12" spans="1:21" ht="20.100000000000001" customHeight="1" x14ac:dyDescent="0.3">
      <c r="I12" s="32" t="s">
        <v>130</v>
      </c>
      <c r="J12" s="60"/>
      <c r="K12" s="60"/>
      <c r="L12" s="53"/>
      <c r="M12" s="116"/>
      <c r="N12" s="52"/>
      <c r="O12" s="54"/>
      <c r="P12" s="115"/>
    </row>
    <row r="13" spans="1:21" ht="20.100000000000001" customHeight="1" x14ac:dyDescent="0.3">
      <c r="I13" s="32" t="s">
        <v>131</v>
      </c>
      <c r="J13" s="60"/>
      <c r="K13" s="60"/>
      <c r="L13" s="53"/>
      <c r="M13" s="116"/>
      <c r="N13" s="52"/>
      <c r="O13" s="54"/>
      <c r="P13" s="115"/>
    </row>
    <row r="14" spans="1:21" ht="30" customHeight="1" x14ac:dyDescent="0.3">
      <c r="A14" s="179" t="s">
        <v>115</v>
      </c>
      <c r="B14" s="179"/>
      <c r="C14" s="179"/>
      <c r="D14" s="179"/>
      <c r="E14" s="179"/>
      <c r="F14" s="179"/>
      <c r="G14" s="179"/>
      <c r="H14" s="179"/>
      <c r="I14" s="32"/>
      <c r="J14" s="61"/>
      <c r="K14" s="61"/>
      <c r="L14" s="34"/>
      <c r="M14" s="59"/>
      <c r="O14" s="48"/>
    </row>
    <row r="15" spans="1:21" ht="15" customHeight="1" x14ac:dyDescent="0.3">
      <c r="I15" s="32"/>
      <c r="K15" s="74"/>
      <c r="L15" s="34"/>
    </row>
    <row r="16" spans="1:21" ht="24.95" customHeight="1" x14ac:dyDescent="0.3">
      <c r="A16" s="43" t="s">
        <v>73</v>
      </c>
      <c r="B16" s="44" t="s">
        <v>113</v>
      </c>
      <c r="C16" s="43"/>
      <c r="D16" s="180" t="s">
        <v>119</v>
      </c>
      <c r="E16" s="180"/>
      <c r="F16" s="180"/>
      <c r="G16" s="180"/>
      <c r="H16" s="180"/>
      <c r="I16" s="32"/>
      <c r="K16" s="74"/>
      <c r="L16" s="34"/>
      <c r="M16" s="69"/>
    </row>
    <row r="17" spans="1:20" ht="35.1" customHeight="1" x14ac:dyDescent="0.3">
      <c r="A17" s="43" t="s">
        <v>74</v>
      </c>
      <c r="B17" s="104" t="s">
        <v>114</v>
      </c>
      <c r="C17" s="43"/>
      <c r="D17" s="180" t="s">
        <v>148</v>
      </c>
      <c r="E17" s="180"/>
      <c r="F17" s="180"/>
      <c r="G17" s="180"/>
      <c r="H17" s="180"/>
      <c r="I17" s="32"/>
      <c r="J17" s="62"/>
      <c r="K17" s="65"/>
      <c r="L17" s="16"/>
      <c r="M17" s="65"/>
      <c r="N17" s="16"/>
      <c r="O17" s="16"/>
    </row>
    <row r="18" spans="1:20" x14ac:dyDescent="0.25">
      <c r="A18" s="13"/>
      <c r="B18" s="13"/>
      <c r="C18" s="13"/>
      <c r="D18" s="13"/>
      <c r="E18" s="182"/>
      <c r="F18" s="182"/>
      <c r="G18" s="176"/>
      <c r="H18" s="176"/>
      <c r="I18" s="17"/>
      <c r="J18" s="63"/>
      <c r="K18" s="66"/>
      <c r="L18" s="17"/>
      <c r="M18" s="66"/>
      <c r="N18" s="17"/>
      <c r="O18" s="17"/>
    </row>
    <row r="19" spans="1:20" ht="15" customHeight="1" x14ac:dyDescent="0.25">
      <c r="A19" s="15" t="s">
        <v>75</v>
      </c>
      <c r="B19" s="42">
        <v>2000</v>
      </c>
      <c r="C19" s="15"/>
      <c r="D19" s="177" t="s">
        <v>76</v>
      </c>
      <c r="E19" s="177"/>
      <c r="F19" s="177"/>
      <c r="G19" s="177"/>
      <c r="H19" s="177"/>
      <c r="I19" s="14"/>
      <c r="J19" s="176"/>
      <c r="K19" s="176"/>
      <c r="L19" s="176"/>
      <c r="M19" s="70"/>
      <c r="N19" s="176"/>
      <c r="O19" s="176"/>
    </row>
    <row r="20" spans="1:20" ht="15" customHeight="1" x14ac:dyDescent="0.25">
      <c r="A20" s="80"/>
      <c r="B20" s="81"/>
      <c r="C20" s="80"/>
      <c r="D20" s="82"/>
      <c r="E20" s="82"/>
      <c r="F20" s="82"/>
      <c r="G20" s="82"/>
      <c r="H20" s="82"/>
      <c r="I20" s="14"/>
      <c r="J20" s="77"/>
      <c r="K20" s="77"/>
      <c r="L20" s="77"/>
      <c r="M20" s="70"/>
      <c r="N20" s="77"/>
      <c r="O20" s="77"/>
      <c r="P20" s="78"/>
    </row>
    <row r="21" spans="1:20" ht="15" customHeight="1" x14ac:dyDescent="0.25">
      <c r="A21" s="80"/>
      <c r="B21" s="81"/>
      <c r="C21" s="80"/>
      <c r="D21" s="82"/>
      <c r="E21" s="82"/>
      <c r="F21" s="82"/>
      <c r="G21" s="82"/>
      <c r="H21" s="82"/>
      <c r="I21" s="14"/>
      <c r="J21" s="77"/>
      <c r="K21" s="77"/>
      <c r="L21" s="77"/>
      <c r="M21" s="70"/>
      <c r="N21" s="77"/>
      <c r="O21" s="77"/>
      <c r="P21" s="78"/>
    </row>
    <row r="22" spans="1:20" ht="15" customHeight="1" x14ac:dyDescent="0.25">
      <c r="A22" s="131">
        <v>21101</v>
      </c>
      <c r="B22" s="173" t="s">
        <v>158</v>
      </c>
      <c r="C22" s="173"/>
      <c r="D22" s="173"/>
      <c r="E22" s="173"/>
      <c r="F22" s="173"/>
      <c r="G22" s="173"/>
      <c r="H22" s="173"/>
      <c r="I22" s="14"/>
      <c r="J22" s="130"/>
      <c r="K22" s="130"/>
      <c r="L22" s="130"/>
      <c r="M22" s="70"/>
      <c r="N22" s="130"/>
      <c r="O22" s="130"/>
      <c r="P22" s="132"/>
    </row>
    <row r="23" spans="1:20" ht="15" customHeight="1" x14ac:dyDescent="0.25">
      <c r="D23" s="23">
        <v>1000</v>
      </c>
      <c r="E23" s="2">
        <v>12</v>
      </c>
      <c r="F23" s="2"/>
      <c r="I23" s="14"/>
      <c r="J23" s="130"/>
      <c r="K23" s="130"/>
      <c r="L23" s="130"/>
      <c r="M23" s="70"/>
      <c r="N23" s="130"/>
      <c r="O23" s="130"/>
      <c r="P23" s="132"/>
    </row>
    <row r="24" spans="1:20" ht="15" customHeight="1" x14ac:dyDescent="0.25">
      <c r="A24" s="21"/>
      <c r="B24" s="131" t="s">
        <v>1</v>
      </c>
      <c r="C24" s="131"/>
      <c r="D24" s="24" t="s">
        <v>2</v>
      </c>
      <c r="E24" s="131"/>
      <c r="F24" s="131" t="s">
        <v>3</v>
      </c>
      <c r="G24" s="21"/>
      <c r="H24" s="21"/>
      <c r="I24" s="14"/>
      <c r="J24" s="130"/>
      <c r="K24" s="130"/>
      <c r="L24" s="130"/>
      <c r="M24" s="70"/>
      <c r="N24" s="130"/>
      <c r="O24" s="130"/>
      <c r="P24" s="132"/>
    </row>
    <row r="25" spans="1:20" ht="15" customHeight="1" x14ac:dyDescent="0.25">
      <c r="A25" t="s">
        <v>4</v>
      </c>
      <c r="B25" s="5">
        <v>0</v>
      </c>
      <c r="D25" s="5">
        <f>B25-F25</f>
        <v>0</v>
      </c>
      <c r="F25" s="5">
        <f t="shared" ref="F25:F36" si="0">SUM(J25:AV25)</f>
        <v>0</v>
      </c>
      <c r="I25" s="14"/>
      <c r="J25" s="130"/>
      <c r="K25" s="130"/>
      <c r="L25" s="130"/>
      <c r="M25" s="70"/>
      <c r="N25" s="130"/>
      <c r="O25" s="130"/>
      <c r="P25" s="132"/>
    </row>
    <row r="26" spans="1:20" ht="15" customHeight="1" x14ac:dyDescent="0.25">
      <c r="A26" t="s">
        <v>5</v>
      </c>
      <c r="B26" s="5">
        <v>0</v>
      </c>
      <c r="D26" s="5">
        <f t="shared" ref="D26:D36" si="1">B26-F26</f>
        <v>0</v>
      </c>
      <c r="F26" s="5">
        <f t="shared" si="0"/>
        <v>0</v>
      </c>
      <c r="I26" s="14"/>
      <c r="J26" s="130"/>
      <c r="K26" s="130"/>
      <c r="L26" s="130"/>
      <c r="M26" s="70"/>
      <c r="N26" s="130"/>
      <c r="O26" s="130"/>
      <c r="P26" s="132"/>
    </row>
    <row r="27" spans="1:20" ht="15" customHeight="1" x14ac:dyDescent="0.25">
      <c r="A27" t="s">
        <v>6</v>
      </c>
      <c r="B27" s="5">
        <v>0</v>
      </c>
      <c r="D27" s="5">
        <f t="shared" si="1"/>
        <v>-981.9</v>
      </c>
      <c r="F27" s="5">
        <f t="shared" si="0"/>
        <v>981.9</v>
      </c>
      <c r="I27" s="14"/>
      <c r="J27" s="130"/>
      <c r="K27" s="130"/>
      <c r="L27" s="130"/>
      <c r="M27" s="70"/>
      <c r="N27" s="134">
        <f>452</f>
        <v>452</v>
      </c>
      <c r="O27" s="130"/>
      <c r="P27" s="132"/>
      <c r="T27" s="33">
        <f>529.9</f>
        <v>529.9</v>
      </c>
    </row>
    <row r="28" spans="1:20" ht="15" customHeight="1" x14ac:dyDescent="0.25">
      <c r="A28" t="s">
        <v>7</v>
      </c>
      <c r="B28" s="76">
        <f>1000</f>
        <v>1000</v>
      </c>
      <c r="D28" s="5">
        <f t="shared" si="1"/>
        <v>1000</v>
      </c>
      <c r="F28" s="5">
        <f t="shared" si="0"/>
        <v>0</v>
      </c>
      <c r="I28" s="14"/>
      <c r="J28" s="130"/>
      <c r="K28" s="130"/>
      <c r="L28" s="130"/>
      <c r="M28" s="70"/>
      <c r="N28" s="130"/>
      <c r="O28" s="130"/>
      <c r="P28" s="132"/>
    </row>
    <row r="29" spans="1:20" ht="15" customHeight="1" x14ac:dyDescent="0.25">
      <c r="A29" t="s">
        <v>8</v>
      </c>
      <c r="B29" s="5">
        <v>0</v>
      </c>
      <c r="D29" s="5">
        <f t="shared" si="1"/>
        <v>0</v>
      </c>
      <c r="F29" s="5">
        <f t="shared" si="0"/>
        <v>0</v>
      </c>
      <c r="I29" s="14"/>
      <c r="J29" s="130"/>
      <c r="K29" s="130"/>
      <c r="L29" s="130"/>
      <c r="M29" s="70"/>
      <c r="N29" s="130"/>
      <c r="O29" s="130"/>
      <c r="P29" s="132"/>
    </row>
    <row r="30" spans="1:20" ht="15" customHeight="1" x14ac:dyDescent="0.25">
      <c r="A30" t="s">
        <v>9</v>
      </c>
      <c r="B30" s="5">
        <v>0</v>
      </c>
      <c r="D30" s="5">
        <f t="shared" si="1"/>
        <v>0</v>
      </c>
      <c r="F30" s="5">
        <f t="shared" si="0"/>
        <v>0</v>
      </c>
      <c r="I30" s="14"/>
      <c r="J30" s="130"/>
      <c r="K30" s="130"/>
      <c r="L30" s="130"/>
      <c r="M30" s="70"/>
      <c r="N30" s="130"/>
      <c r="O30" s="130"/>
      <c r="P30" s="132"/>
    </row>
    <row r="31" spans="1:20" ht="15" customHeight="1" x14ac:dyDescent="0.25">
      <c r="A31" t="s">
        <v>10</v>
      </c>
      <c r="B31" s="5">
        <v>0</v>
      </c>
      <c r="D31" s="5">
        <f t="shared" si="1"/>
        <v>0</v>
      </c>
      <c r="F31" s="5">
        <f t="shared" si="0"/>
        <v>0</v>
      </c>
      <c r="I31" s="14"/>
      <c r="J31" s="130"/>
      <c r="K31" s="130"/>
      <c r="L31" s="130"/>
      <c r="M31" s="70"/>
      <c r="N31" s="130"/>
      <c r="O31" s="130"/>
      <c r="P31" s="132"/>
    </row>
    <row r="32" spans="1:20" ht="15" customHeight="1" x14ac:dyDescent="0.25">
      <c r="A32" t="s">
        <v>11</v>
      </c>
      <c r="B32" s="5">
        <v>0</v>
      </c>
      <c r="D32" s="5">
        <f t="shared" si="1"/>
        <v>0</v>
      </c>
      <c r="F32" s="5">
        <f t="shared" si="0"/>
        <v>0</v>
      </c>
      <c r="I32" s="14"/>
      <c r="J32" s="130"/>
      <c r="K32" s="130"/>
      <c r="L32" s="130"/>
      <c r="M32" s="70"/>
      <c r="N32" s="130"/>
      <c r="O32" s="130"/>
      <c r="P32" s="132"/>
    </row>
    <row r="33" spans="1:22" ht="15" customHeight="1" x14ac:dyDescent="0.25">
      <c r="A33" t="s">
        <v>12</v>
      </c>
      <c r="B33" s="5">
        <v>0</v>
      </c>
      <c r="D33" s="5">
        <f t="shared" si="1"/>
        <v>0</v>
      </c>
      <c r="F33" s="5">
        <f t="shared" si="0"/>
        <v>0</v>
      </c>
      <c r="I33" s="14"/>
      <c r="J33" s="130"/>
      <c r="K33" s="130"/>
      <c r="L33" s="130"/>
      <c r="M33" s="70"/>
      <c r="N33" s="130"/>
      <c r="O33" s="130"/>
      <c r="P33" s="132"/>
    </row>
    <row r="34" spans="1:22" ht="15" customHeight="1" x14ac:dyDescent="0.25">
      <c r="A34" t="s">
        <v>13</v>
      </c>
      <c r="B34" s="5">
        <v>0</v>
      </c>
      <c r="D34" s="5">
        <f t="shared" si="1"/>
        <v>0</v>
      </c>
      <c r="F34" s="5">
        <f t="shared" si="0"/>
        <v>0</v>
      </c>
      <c r="I34" s="14"/>
      <c r="J34" s="130"/>
      <c r="K34" s="130"/>
      <c r="L34" s="130"/>
      <c r="M34" s="70"/>
      <c r="N34" s="130"/>
      <c r="O34" s="130"/>
      <c r="P34" s="132"/>
    </row>
    <row r="35" spans="1:22" ht="15" customHeight="1" x14ac:dyDescent="0.25">
      <c r="A35" t="s">
        <v>14</v>
      </c>
      <c r="B35" s="5">
        <v>0</v>
      </c>
      <c r="D35" s="5">
        <f t="shared" si="1"/>
        <v>0</v>
      </c>
      <c r="F35" s="5">
        <f t="shared" si="0"/>
        <v>0</v>
      </c>
      <c r="I35" s="14"/>
      <c r="J35" s="130"/>
      <c r="K35" s="130"/>
      <c r="L35" s="130"/>
      <c r="M35" s="70"/>
      <c r="N35" s="130"/>
      <c r="O35" s="130"/>
      <c r="P35" s="132"/>
    </row>
    <row r="36" spans="1:22" ht="15" customHeight="1" x14ac:dyDescent="0.25">
      <c r="A36" t="s">
        <v>15</v>
      </c>
      <c r="B36" s="5">
        <v>0</v>
      </c>
      <c r="D36" s="5">
        <f t="shared" si="1"/>
        <v>0</v>
      </c>
      <c r="F36" s="5">
        <f t="shared" si="0"/>
        <v>0</v>
      </c>
      <c r="I36" s="14"/>
      <c r="J36" s="130"/>
      <c r="K36" s="130"/>
      <c r="L36" s="130"/>
      <c r="M36" s="70"/>
      <c r="N36" s="130"/>
      <c r="O36" s="130"/>
      <c r="P36" s="132"/>
    </row>
    <row r="37" spans="1:22" ht="15" customHeight="1" x14ac:dyDescent="0.25">
      <c r="A37" s="6" t="s">
        <v>16</v>
      </c>
      <c r="B37" s="7">
        <f>SUM(B25:B36)</f>
        <v>1000</v>
      </c>
      <c r="D37" s="23">
        <f>SUM(D25:D36)</f>
        <v>18.100000000000023</v>
      </c>
      <c r="F37" s="7">
        <f>B37-D37</f>
        <v>981.9</v>
      </c>
      <c r="I37" s="14"/>
      <c r="J37" s="130"/>
      <c r="K37" s="130"/>
      <c r="L37" s="130"/>
      <c r="M37" s="70"/>
      <c r="N37" s="130"/>
      <c r="O37" s="130"/>
      <c r="P37" s="132"/>
    </row>
    <row r="38" spans="1:22" ht="15" customHeight="1" x14ac:dyDescent="0.25">
      <c r="A38" s="80"/>
      <c r="B38" s="81"/>
      <c r="C38" s="80"/>
      <c r="D38" s="82"/>
      <c r="E38" s="82"/>
      <c r="F38" s="82"/>
      <c r="G38" s="82"/>
      <c r="H38" s="82"/>
      <c r="I38" s="14"/>
      <c r="J38" s="130"/>
      <c r="K38" s="130"/>
      <c r="L38" s="130"/>
      <c r="M38" s="70"/>
      <c r="N38" s="130"/>
      <c r="O38" s="130"/>
      <c r="P38" s="132"/>
    </row>
    <row r="39" spans="1:22" ht="15" customHeight="1" x14ac:dyDescent="0.25">
      <c r="A39" s="80"/>
      <c r="B39" s="81"/>
      <c r="C39" s="80"/>
      <c r="D39" s="82"/>
      <c r="E39" s="82"/>
      <c r="F39" s="82"/>
      <c r="G39" s="82"/>
      <c r="H39" s="82"/>
      <c r="I39" s="14"/>
      <c r="J39" s="130"/>
      <c r="K39" s="130"/>
      <c r="L39" s="130"/>
      <c r="M39" s="70"/>
      <c r="N39" s="130"/>
      <c r="O39" s="130"/>
      <c r="P39" s="132"/>
    </row>
    <row r="40" spans="1:22" s="6" customFormat="1" ht="20.100000000000001" customHeight="1" x14ac:dyDescent="0.25">
      <c r="A40" s="22">
        <v>21102</v>
      </c>
      <c r="B40" s="173" t="s">
        <v>0</v>
      </c>
      <c r="C40" s="173"/>
      <c r="D40" s="173"/>
      <c r="E40" s="173"/>
      <c r="F40" s="173"/>
      <c r="G40" s="173"/>
      <c r="H40" s="173"/>
      <c r="I40" s="18"/>
      <c r="J40" s="64"/>
      <c r="K40" s="67"/>
      <c r="L40" s="18"/>
      <c r="M40" s="67"/>
      <c r="N40" s="18"/>
      <c r="O40" s="18"/>
      <c r="P40" s="58"/>
      <c r="Q40"/>
    </row>
    <row r="41" spans="1:22" x14ac:dyDescent="0.25">
      <c r="D41" s="23">
        <v>250000</v>
      </c>
      <c r="E41" s="2">
        <v>12</v>
      </c>
      <c r="F41" s="2"/>
      <c r="I41" s="6"/>
      <c r="J41" s="40"/>
      <c r="K41" s="68"/>
      <c r="L41" s="6"/>
      <c r="M41" s="68"/>
      <c r="N41" s="6"/>
      <c r="O41" s="6"/>
      <c r="P41" s="71"/>
      <c r="Q41" s="6"/>
    </row>
    <row r="42" spans="1:22" s="21" customFormat="1" ht="20.100000000000001" customHeight="1" x14ac:dyDescent="0.25">
      <c r="B42" s="22" t="s">
        <v>1</v>
      </c>
      <c r="C42" s="22"/>
      <c r="D42" s="24" t="s">
        <v>2</v>
      </c>
      <c r="E42" s="22"/>
      <c r="F42" s="22" t="s">
        <v>3</v>
      </c>
      <c r="I42"/>
      <c r="J42" s="59"/>
      <c r="K42" s="33"/>
      <c r="L42"/>
      <c r="M42" s="33"/>
      <c r="N42"/>
      <c r="O42"/>
      <c r="P42" s="58"/>
      <c r="Q42"/>
    </row>
    <row r="43" spans="1:22" x14ac:dyDescent="0.25">
      <c r="A43" t="s">
        <v>4</v>
      </c>
      <c r="B43" s="5">
        <v>0</v>
      </c>
      <c r="D43" s="5">
        <f>B43-F43</f>
        <v>0</v>
      </c>
      <c r="F43" s="5">
        <f t="shared" ref="F43:F49" si="2">SUM(J43:AV43)</f>
        <v>0</v>
      </c>
      <c r="I43" s="21"/>
      <c r="J43" s="58"/>
      <c r="K43" s="73"/>
      <c r="L43" s="21"/>
      <c r="M43" s="58"/>
      <c r="N43" s="21"/>
      <c r="O43" s="21"/>
      <c r="Q43" s="21"/>
    </row>
    <row r="44" spans="1:22" x14ac:dyDescent="0.25">
      <c r="A44" t="s">
        <v>5</v>
      </c>
      <c r="B44" s="5">
        <v>83334</v>
      </c>
      <c r="D44" s="5">
        <f t="shared" ref="D44:D54" si="3">B44-F44</f>
        <v>-13455.849999999991</v>
      </c>
      <c r="F44" s="5">
        <f t="shared" si="2"/>
        <v>96789.849999999991</v>
      </c>
      <c r="K44" s="33">
        <f>2250.17</f>
        <v>2250.17</v>
      </c>
      <c r="L44" s="33">
        <f>94539.68</f>
        <v>94539.68</v>
      </c>
    </row>
    <row r="45" spans="1:22" x14ac:dyDescent="0.25">
      <c r="A45" t="s">
        <v>6</v>
      </c>
      <c r="B45" s="5">
        <v>0</v>
      </c>
      <c r="D45" s="5">
        <f t="shared" si="3"/>
        <v>-11660.17</v>
      </c>
      <c r="F45" s="5">
        <f t="shared" si="2"/>
        <v>11660.17</v>
      </c>
      <c r="L45" s="33"/>
      <c r="N45" s="33">
        <f>169</f>
        <v>169</v>
      </c>
      <c r="Q45" s="33">
        <f>2063.03</f>
        <v>2063.0300000000002</v>
      </c>
      <c r="T45" s="33">
        <v>9428.14</v>
      </c>
    </row>
    <row r="46" spans="1:22" x14ac:dyDescent="0.25">
      <c r="A46" t="s">
        <v>7</v>
      </c>
      <c r="B46" s="5">
        <v>0</v>
      </c>
      <c r="D46" s="5">
        <f t="shared" si="3"/>
        <v>-125256.8</v>
      </c>
      <c r="F46" s="5">
        <f t="shared" si="2"/>
        <v>125256.8</v>
      </c>
      <c r="K46" s="86">
        <v>125256.8</v>
      </c>
      <c r="L46" s="135" t="s">
        <v>160</v>
      </c>
      <c r="U46" s="33"/>
      <c r="V46" s="33"/>
    </row>
    <row r="47" spans="1:22" x14ac:dyDescent="0.25">
      <c r="A47" t="s">
        <v>8</v>
      </c>
      <c r="B47" s="5">
        <v>0</v>
      </c>
      <c r="D47" s="5">
        <f t="shared" si="3"/>
        <v>0</v>
      </c>
      <c r="F47" s="5">
        <f t="shared" si="2"/>
        <v>0</v>
      </c>
      <c r="L47" s="33"/>
    </row>
    <row r="48" spans="1:22" x14ac:dyDescent="0.25">
      <c r="A48" t="s">
        <v>9</v>
      </c>
      <c r="B48" s="5">
        <v>83333</v>
      </c>
      <c r="D48" s="5">
        <f t="shared" si="3"/>
        <v>83113</v>
      </c>
      <c r="F48" s="5">
        <f t="shared" si="2"/>
        <v>220</v>
      </c>
      <c r="J48" s="59">
        <f>220</f>
        <v>220</v>
      </c>
      <c r="L48" s="33"/>
    </row>
    <row r="49" spans="1:20" x14ac:dyDescent="0.25">
      <c r="A49" t="s">
        <v>10</v>
      </c>
      <c r="B49" s="5">
        <v>0</v>
      </c>
      <c r="D49" s="5">
        <f t="shared" si="3"/>
        <v>-338</v>
      </c>
      <c r="F49" s="5">
        <f t="shared" si="2"/>
        <v>338</v>
      </c>
      <c r="L49" s="33"/>
      <c r="S49" s="33">
        <f>338</f>
        <v>338</v>
      </c>
    </row>
    <row r="50" spans="1:20" x14ac:dyDescent="0.25">
      <c r="A50" t="s">
        <v>11</v>
      </c>
      <c r="B50" s="118">
        <f>100000</f>
        <v>100000</v>
      </c>
      <c r="D50" s="5">
        <f t="shared" si="3"/>
        <v>-13835.029999999999</v>
      </c>
      <c r="F50" s="5">
        <f t="shared" ref="F50:F54" si="4">SUM(J50:AV50)</f>
        <v>113835.03</v>
      </c>
      <c r="L50" s="87"/>
      <c r="S50" s="33">
        <v>113835.03</v>
      </c>
      <c r="T50" s="33"/>
    </row>
    <row r="51" spans="1:20" x14ac:dyDescent="0.25">
      <c r="A51" t="s">
        <v>12</v>
      </c>
      <c r="B51" s="5">
        <v>0</v>
      </c>
      <c r="D51" s="5">
        <f t="shared" si="3"/>
        <v>0</v>
      </c>
      <c r="F51" s="5">
        <f t="shared" si="4"/>
        <v>0</v>
      </c>
      <c r="J51" s="105"/>
    </row>
    <row r="52" spans="1:20" x14ac:dyDescent="0.25">
      <c r="A52" t="s">
        <v>13</v>
      </c>
      <c r="B52" s="5">
        <v>83333</v>
      </c>
      <c r="D52" s="5">
        <f t="shared" si="3"/>
        <v>83333</v>
      </c>
      <c r="F52" s="5">
        <f t="shared" si="4"/>
        <v>0</v>
      </c>
    </row>
    <row r="53" spans="1:20" x14ac:dyDescent="0.25">
      <c r="A53" t="s">
        <v>14</v>
      </c>
      <c r="B53" s="5">
        <v>0</v>
      </c>
      <c r="D53" s="5">
        <f t="shared" si="3"/>
        <v>0</v>
      </c>
      <c r="F53" s="5">
        <f t="shared" si="4"/>
        <v>0</v>
      </c>
    </row>
    <row r="54" spans="1:20" x14ac:dyDescent="0.25">
      <c r="A54" t="s">
        <v>15</v>
      </c>
      <c r="B54" s="5">
        <v>0</v>
      </c>
      <c r="D54" s="5">
        <f t="shared" si="3"/>
        <v>0</v>
      </c>
      <c r="F54" s="5">
        <f t="shared" si="4"/>
        <v>0</v>
      </c>
    </row>
    <row r="55" spans="1:20" x14ac:dyDescent="0.25">
      <c r="A55" s="6" t="s">
        <v>16</v>
      </c>
      <c r="B55" s="7">
        <f>SUM(B43:B54)</f>
        <v>350000</v>
      </c>
      <c r="D55" s="23">
        <f>SUM(D43:D54)</f>
        <v>1900.1499999999942</v>
      </c>
      <c r="F55" s="7">
        <f>B55-D55</f>
        <v>348099.85</v>
      </c>
    </row>
    <row r="56" spans="1:20" x14ac:dyDescent="0.25">
      <c r="A56" s="6"/>
      <c r="B56" s="7"/>
      <c r="D56" s="7"/>
      <c r="F56" s="7"/>
      <c r="J56" s="100"/>
      <c r="P56" s="99"/>
    </row>
    <row r="58" spans="1:20" ht="20.100000000000001" customHeight="1" x14ac:dyDescent="0.25">
      <c r="A58" s="22">
        <v>21104</v>
      </c>
      <c r="B58" s="173" t="s">
        <v>17</v>
      </c>
      <c r="C58" s="173"/>
      <c r="D58" s="173"/>
      <c r="E58" s="173"/>
      <c r="F58" s="173"/>
      <c r="G58" s="173"/>
      <c r="H58" s="173"/>
    </row>
    <row r="59" spans="1:20" x14ac:dyDescent="0.25">
      <c r="D59" s="23">
        <v>100</v>
      </c>
      <c r="E59" s="2">
        <v>12</v>
      </c>
      <c r="F59" s="2"/>
      <c r="G59" s="10">
        <f>D59/E59</f>
        <v>8.3333333333333339</v>
      </c>
    </row>
    <row r="60" spans="1:20" ht="20.100000000000001" customHeight="1" x14ac:dyDescent="0.25">
      <c r="B60" s="22" t="s">
        <v>1</v>
      </c>
      <c r="C60" s="22"/>
      <c r="D60" s="24" t="s">
        <v>2</v>
      </c>
      <c r="E60" s="22"/>
      <c r="F60" s="22" t="s">
        <v>3</v>
      </c>
      <c r="G60" s="4"/>
    </row>
    <row r="61" spans="1:20" x14ac:dyDescent="0.25">
      <c r="A61" s="19" t="s">
        <v>4</v>
      </c>
      <c r="B61" s="5">
        <v>0</v>
      </c>
      <c r="D61" s="5">
        <f>B61-F61</f>
        <v>0</v>
      </c>
      <c r="F61" s="5">
        <f>SUM(J61:BL61)</f>
        <v>0</v>
      </c>
    </row>
    <row r="62" spans="1:20" x14ac:dyDescent="0.25">
      <c r="A62" s="19" t="s">
        <v>5</v>
      </c>
      <c r="B62" s="5">
        <v>0</v>
      </c>
      <c r="D62" s="5">
        <f t="shared" ref="D62:D72" si="5">B62-F62</f>
        <v>0</v>
      </c>
      <c r="F62" s="5">
        <f t="shared" ref="F62:F72" si="6">SUM(J62:BL62)</f>
        <v>0</v>
      </c>
    </row>
    <row r="63" spans="1:20" x14ac:dyDescent="0.25">
      <c r="A63" s="19" t="s">
        <v>6</v>
      </c>
      <c r="B63" s="5">
        <v>100</v>
      </c>
      <c r="D63" s="5">
        <f t="shared" si="5"/>
        <v>100</v>
      </c>
      <c r="F63" s="5">
        <f>SUM(J63:BL63)</f>
        <v>0</v>
      </c>
    </row>
    <row r="64" spans="1:20" x14ac:dyDescent="0.25">
      <c r="A64" s="19" t="s">
        <v>7</v>
      </c>
      <c r="B64" s="5">
        <v>0</v>
      </c>
      <c r="D64" s="5">
        <f t="shared" si="5"/>
        <v>0</v>
      </c>
      <c r="F64" s="5">
        <f t="shared" si="6"/>
        <v>0</v>
      </c>
    </row>
    <row r="65" spans="1:16" x14ac:dyDescent="0.25">
      <c r="A65" s="19" t="s">
        <v>8</v>
      </c>
      <c r="B65" s="5">
        <v>0</v>
      </c>
      <c r="D65" s="5">
        <f>B65-F65</f>
        <v>0</v>
      </c>
      <c r="F65" s="5">
        <f t="shared" si="6"/>
        <v>0</v>
      </c>
    </row>
    <row r="66" spans="1:16" x14ac:dyDescent="0.25">
      <c r="A66" s="19" t="s">
        <v>9</v>
      </c>
      <c r="B66" s="5">
        <v>0</v>
      </c>
      <c r="D66" s="5">
        <f t="shared" si="5"/>
        <v>0</v>
      </c>
      <c r="F66" s="5">
        <f t="shared" si="6"/>
        <v>0</v>
      </c>
    </row>
    <row r="67" spans="1:16" x14ac:dyDescent="0.25">
      <c r="A67" s="19" t="s">
        <v>10</v>
      </c>
      <c r="B67" s="5">
        <v>0</v>
      </c>
      <c r="D67" s="5">
        <f t="shared" si="5"/>
        <v>0</v>
      </c>
      <c r="F67" s="5">
        <f t="shared" si="6"/>
        <v>0</v>
      </c>
    </row>
    <row r="68" spans="1:16" x14ac:dyDescent="0.25">
      <c r="A68" s="19" t="s">
        <v>11</v>
      </c>
      <c r="B68" s="97">
        <v>0</v>
      </c>
      <c r="D68" s="5">
        <f t="shared" si="5"/>
        <v>0</v>
      </c>
      <c r="F68" s="5">
        <f t="shared" si="6"/>
        <v>0</v>
      </c>
    </row>
    <row r="69" spans="1:16" x14ac:dyDescent="0.25">
      <c r="A69" s="19" t="s">
        <v>12</v>
      </c>
      <c r="B69" s="5">
        <v>0</v>
      </c>
      <c r="D69" s="5">
        <f t="shared" si="5"/>
        <v>0</v>
      </c>
      <c r="F69" s="5">
        <f t="shared" si="6"/>
        <v>0</v>
      </c>
    </row>
    <row r="70" spans="1:16" x14ac:dyDescent="0.25">
      <c r="A70" s="19" t="s">
        <v>13</v>
      </c>
      <c r="B70" s="5">
        <v>0</v>
      </c>
      <c r="D70" s="5">
        <f t="shared" si="5"/>
        <v>0</v>
      </c>
      <c r="F70" s="5">
        <f t="shared" si="6"/>
        <v>0</v>
      </c>
    </row>
    <row r="71" spans="1:16" x14ac:dyDescent="0.25">
      <c r="A71" s="19" t="s">
        <v>14</v>
      </c>
      <c r="B71" s="5">
        <v>0</v>
      </c>
      <c r="D71" s="5">
        <f t="shared" si="5"/>
        <v>0</v>
      </c>
      <c r="F71" s="5">
        <f t="shared" si="6"/>
        <v>0</v>
      </c>
    </row>
    <row r="72" spans="1:16" x14ac:dyDescent="0.25">
      <c r="A72" s="19" t="s">
        <v>15</v>
      </c>
      <c r="B72" s="5">
        <v>0</v>
      </c>
      <c r="D72" s="5">
        <f t="shared" si="5"/>
        <v>0</v>
      </c>
      <c r="F72" s="5">
        <f t="shared" si="6"/>
        <v>0</v>
      </c>
    </row>
    <row r="73" spans="1:16" x14ac:dyDescent="0.25">
      <c r="A73" s="6" t="s">
        <v>16</v>
      </c>
      <c r="B73" s="7">
        <f>SUM(B61:B72)</f>
        <v>100</v>
      </c>
      <c r="D73" s="23">
        <f>SUM(D61:D72)</f>
        <v>100</v>
      </c>
      <c r="F73" s="7">
        <f>SUM(F61:F72)</f>
        <v>0</v>
      </c>
    </row>
    <row r="74" spans="1:16" x14ac:dyDescent="0.25">
      <c r="J74" s="79"/>
      <c r="P74" s="78"/>
    </row>
    <row r="75" spans="1:16" x14ac:dyDescent="0.25">
      <c r="J75" s="113"/>
      <c r="P75" s="112"/>
    </row>
    <row r="76" spans="1:16" x14ac:dyDescent="0.25">
      <c r="A76" s="111">
        <v>21105</v>
      </c>
      <c r="B76" s="173" t="s">
        <v>116</v>
      </c>
      <c r="C76" s="173"/>
      <c r="D76" s="173"/>
      <c r="E76" s="173"/>
      <c r="F76" s="173"/>
      <c r="G76" s="173"/>
      <c r="H76" s="173"/>
      <c r="J76" s="113"/>
      <c r="P76" s="112"/>
    </row>
    <row r="77" spans="1:16" x14ac:dyDescent="0.25">
      <c r="D77" s="23">
        <v>500</v>
      </c>
      <c r="E77" s="2">
        <v>12</v>
      </c>
      <c r="F77" s="2"/>
      <c r="G77" s="10">
        <f>D77/E77</f>
        <v>41.666666666666664</v>
      </c>
      <c r="J77" s="113"/>
      <c r="P77" s="112"/>
    </row>
    <row r="78" spans="1:16" x14ac:dyDescent="0.25">
      <c r="B78" s="111" t="s">
        <v>1</v>
      </c>
      <c r="C78" s="111"/>
      <c r="D78" s="24" t="s">
        <v>2</v>
      </c>
      <c r="E78" s="111"/>
      <c r="F78" s="111" t="s">
        <v>3</v>
      </c>
      <c r="G78" s="4"/>
      <c r="J78" s="113"/>
      <c r="P78" s="112"/>
    </row>
    <row r="79" spans="1:16" x14ac:dyDescent="0.25">
      <c r="A79" s="19" t="s">
        <v>4</v>
      </c>
      <c r="B79" s="5">
        <v>0</v>
      </c>
      <c r="D79" s="5">
        <f>B79-F79</f>
        <v>0</v>
      </c>
      <c r="F79" s="5">
        <f>SUM(J79:BL79)</f>
        <v>0</v>
      </c>
      <c r="J79" s="113"/>
      <c r="P79" s="112"/>
    </row>
    <row r="80" spans="1:16" x14ac:dyDescent="0.25">
      <c r="A80" s="19" t="s">
        <v>5</v>
      </c>
      <c r="B80" s="118">
        <v>500</v>
      </c>
      <c r="D80" s="5">
        <f>B80-F80</f>
        <v>42.379999999999995</v>
      </c>
      <c r="F80" s="5">
        <f t="shared" ref="F80" si="7">SUM(J80:BL80)</f>
        <v>457.62</v>
      </c>
      <c r="J80" s="113"/>
      <c r="L80">
        <f>457.62</f>
        <v>457.62</v>
      </c>
      <c r="P80" s="112"/>
    </row>
    <row r="81" spans="1:19" x14ac:dyDescent="0.25">
      <c r="A81" s="19" t="s">
        <v>6</v>
      </c>
      <c r="D81" s="5">
        <f>B81-F81</f>
        <v>0</v>
      </c>
      <c r="F81" s="5">
        <f>SUM(J81:BL81)</f>
        <v>0</v>
      </c>
      <c r="J81" s="113"/>
      <c r="P81" s="112"/>
    </row>
    <row r="82" spans="1:19" x14ac:dyDescent="0.25">
      <c r="A82" s="19" t="s">
        <v>7</v>
      </c>
      <c r="B82" s="5">
        <v>0</v>
      </c>
      <c r="D82" s="5">
        <f t="shared" ref="D82" si="8">B82-F82</f>
        <v>0</v>
      </c>
      <c r="F82" s="5">
        <f t="shared" ref="F82:F90" si="9">SUM(J82:BL82)</f>
        <v>0</v>
      </c>
      <c r="J82" s="113"/>
      <c r="P82" s="112"/>
    </row>
    <row r="83" spans="1:19" x14ac:dyDescent="0.25">
      <c r="A83" s="19" t="s">
        <v>8</v>
      </c>
      <c r="B83" s="5">
        <v>0</v>
      </c>
      <c r="D83" s="5">
        <f>B83-F83</f>
        <v>0</v>
      </c>
      <c r="F83" s="5">
        <f t="shared" si="9"/>
        <v>0</v>
      </c>
      <c r="J83" s="113"/>
      <c r="P83" s="112"/>
    </row>
    <row r="84" spans="1:19" x14ac:dyDescent="0.25">
      <c r="A84" s="19" t="s">
        <v>9</v>
      </c>
      <c r="B84" s="5">
        <v>0</v>
      </c>
      <c r="D84" s="5">
        <f t="shared" ref="D84:D90" si="10">B84-F84</f>
        <v>0</v>
      </c>
      <c r="F84" s="5">
        <f t="shared" si="9"/>
        <v>0</v>
      </c>
      <c r="J84" s="113"/>
      <c r="P84" s="112"/>
    </row>
    <row r="85" spans="1:19" x14ac:dyDescent="0.25">
      <c r="A85" s="19" t="s">
        <v>10</v>
      </c>
      <c r="B85" s="118">
        <f>500</f>
        <v>500</v>
      </c>
      <c r="D85" s="5">
        <f t="shared" si="10"/>
        <v>364</v>
      </c>
      <c r="F85" s="5">
        <f t="shared" si="9"/>
        <v>136</v>
      </c>
      <c r="J85" s="113"/>
      <c r="P85" s="112"/>
      <c r="S85" s="33">
        <f>136</f>
        <v>136</v>
      </c>
    </row>
    <row r="86" spans="1:19" x14ac:dyDescent="0.25">
      <c r="A86" s="19" t="s">
        <v>11</v>
      </c>
      <c r="B86" s="118">
        <f>2000</f>
        <v>2000</v>
      </c>
      <c r="D86" s="5">
        <f t="shared" si="10"/>
        <v>443.28</v>
      </c>
      <c r="F86" s="5">
        <f t="shared" si="9"/>
        <v>1556.72</v>
      </c>
      <c r="J86" s="113"/>
      <c r="P86" s="112"/>
      <c r="S86" s="33">
        <f>1556.72</f>
        <v>1556.72</v>
      </c>
    </row>
    <row r="87" spans="1:19" x14ac:dyDescent="0.25">
      <c r="A87" s="19" t="s">
        <v>12</v>
      </c>
      <c r="B87" s="5">
        <v>0</v>
      </c>
      <c r="D87" s="5">
        <f t="shared" si="10"/>
        <v>0</v>
      </c>
      <c r="F87" s="5">
        <f t="shared" si="9"/>
        <v>0</v>
      </c>
      <c r="J87" s="113"/>
      <c r="P87" s="112"/>
    </row>
    <row r="88" spans="1:19" x14ac:dyDescent="0.25">
      <c r="A88" s="19" t="s">
        <v>13</v>
      </c>
      <c r="B88" s="5">
        <v>0</v>
      </c>
      <c r="D88" s="5">
        <f t="shared" si="10"/>
        <v>0</v>
      </c>
      <c r="F88" s="5">
        <f t="shared" si="9"/>
        <v>0</v>
      </c>
      <c r="J88" s="113"/>
      <c r="P88" s="112"/>
    </row>
    <row r="89" spans="1:19" x14ac:dyDescent="0.25">
      <c r="A89" s="19" t="s">
        <v>14</v>
      </c>
      <c r="B89" s="5">
        <v>0</v>
      </c>
      <c r="D89" s="5">
        <f t="shared" si="10"/>
        <v>0</v>
      </c>
      <c r="F89" s="5">
        <f t="shared" si="9"/>
        <v>0</v>
      </c>
      <c r="J89" s="113"/>
      <c r="P89" s="112"/>
    </row>
    <row r="90" spans="1:19" x14ac:dyDescent="0.25">
      <c r="A90" s="19" t="s">
        <v>15</v>
      </c>
      <c r="B90" s="5">
        <v>0</v>
      </c>
      <c r="D90" s="5">
        <f t="shared" si="10"/>
        <v>0</v>
      </c>
      <c r="F90" s="5">
        <f t="shared" si="9"/>
        <v>0</v>
      </c>
      <c r="J90" s="113"/>
      <c r="P90" s="112"/>
    </row>
    <row r="91" spans="1:19" x14ac:dyDescent="0.25">
      <c r="A91" s="6" t="s">
        <v>16</v>
      </c>
      <c r="B91" s="7">
        <f>SUM(B79:B90)</f>
        <v>3000</v>
      </c>
      <c r="D91" s="23">
        <f>SUM(D79:D90)</f>
        <v>849.66</v>
      </c>
      <c r="F91" s="7">
        <f>SUM(F79:F90)</f>
        <v>2150.34</v>
      </c>
      <c r="J91" s="113"/>
      <c r="P91" s="112"/>
    </row>
    <row r="92" spans="1:19" x14ac:dyDescent="0.25">
      <c r="J92" s="113"/>
      <c r="P92" s="112"/>
    </row>
    <row r="93" spans="1:19" x14ac:dyDescent="0.25">
      <c r="J93" s="113"/>
      <c r="P93" s="112"/>
    </row>
    <row r="94" spans="1:19" ht="20.100000000000001" customHeight="1" x14ac:dyDescent="0.25">
      <c r="A94" s="129">
        <v>21106</v>
      </c>
      <c r="B94" s="173" t="s">
        <v>18</v>
      </c>
      <c r="C94" s="173"/>
      <c r="D94" s="173"/>
      <c r="E94" s="173"/>
      <c r="F94" s="173"/>
      <c r="G94" s="173"/>
      <c r="H94" s="173"/>
    </row>
    <row r="95" spans="1:19" x14ac:dyDescent="0.25">
      <c r="D95" s="23">
        <v>100000</v>
      </c>
      <c r="E95" s="2">
        <v>12</v>
      </c>
      <c r="F95" s="2"/>
    </row>
    <row r="96" spans="1:19" s="20" customFormat="1" ht="20.100000000000001" customHeight="1" x14ac:dyDescent="0.25">
      <c r="B96" s="22" t="s">
        <v>1</v>
      </c>
      <c r="C96" s="22"/>
      <c r="D96" s="24" t="s">
        <v>2</v>
      </c>
      <c r="E96" s="22"/>
      <c r="F96" s="22" t="s">
        <v>3</v>
      </c>
      <c r="I96"/>
      <c r="J96" s="59"/>
      <c r="K96" s="33"/>
      <c r="L96"/>
      <c r="M96" s="33"/>
      <c r="N96"/>
      <c r="O96"/>
      <c r="P96" s="58"/>
      <c r="Q96"/>
    </row>
    <row r="97" spans="1:22" x14ac:dyDescent="0.25">
      <c r="A97" s="19" t="s">
        <v>4</v>
      </c>
      <c r="B97" s="5">
        <v>0</v>
      </c>
      <c r="D97" s="5">
        <f>B97-F97</f>
        <v>0</v>
      </c>
      <c r="F97" s="5">
        <f>SUM(J97:BL97)</f>
        <v>0</v>
      </c>
      <c r="I97" s="20"/>
      <c r="J97" s="75"/>
      <c r="K97" s="41"/>
      <c r="L97" s="20"/>
      <c r="M97" s="41"/>
      <c r="N97" s="20"/>
      <c r="O97" s="20"/>
      <c r="Q97" s="20"/>
    </row>
    <row r="98" spans="1:22" x14ac:dyDescent="0.25">
      <c r="A98" s="19" t="s">
        <v>5</v>
      </c>
      <c r="B98" s="118">
        <f>33334+123000</f>
        <v>156334</v>
      </c>
      <c r="D98" s="5">
        <f t="shared" ref="D98:D109" si="11">B98-F98</f>
        <v>-66306.31</v>
      </c>
      <c r="F98" s="5">
        <f t="shared" ref="F98:F103" si="12">SUM(J98:BL98)</f>
        <v>222640.31</v>
      </c>
      <c r="L98" s="33">
        <f>186186.15</f>
        <v>186186.15</v>
      </c>
      <c r="M98" s="33">
        <f>36454.16</f>
        <v>36454.160000000003</v>
      </c>
    </row>
    <row r="99" spans="1:22" x14ac:dyDescent="0.25">
      <c r="A99" s="19" t="s">
        <v>6</v>
      </c>
      <c r="B99" s="118">
        <f>15000+15000</f>
        <v>30000</v>
      </c>
      <c r="D99" s="5">
        <f t="shared" si="11"/>
        <v>-8265.1500000000015</v>
      </c>
      <c r="F99" s="5">
        <f t="shared" si="12"/>
        <v>38265.15</v>
      </c>
      <c r="L99" s="33">
        <f>14268</f>
        <v>14268</v>
      </c>
      <c r="Q99" s="33">
        <v>14876.77</v>
      </c>
      <c r="T99" s="33">
        <f>9120.38</f>
        <v>9120.3799999999992</v>
      </c>
    </row>
    <row r="100" spans="1:22" x14ac:dyDescent="0.25">
      <c r="A100" s="19" t="s">
        <v>7</v>
      </c>
      <c r="B100" s="5"/>
      <c r="D100" s="5">
        <f t="shared" si="11"/>
        <v>0</v>
      </c>
      <c r="F100" s="5">
        <f t="shared" si="12"/>
        <v>0</v>
      </c>
      <c r="O100" s="33"/>
      <c r="V100" s="33"/>
    </row>
    <row r="101" spans="1:22" x14ac:dyDescent="0.25">
      <c r="A101" s="19" t="s">
        <v>8</v>
      </c>
      <c r="B101" s="5"/>
      <c r="D101" s="5">
        <f t="shared" si="11"/>
        <v>0</v>
      </c>
      <c r="F101" s="5">
        <f t="shared" si="12"/>
        <v>0</v>
      </c>
    </row>
    <row r="102" spans="1:22" x14ac:dyDescent="0.25">
      <c r="A102" s="19" t="s">
        <v>9</v>
      </c>
      <c r="B102" s="5">
        <v>33333</v>
      </c>
      <c r="D102" s="5">
        <f t="shared" si="11"/>
        <v>33130.699999999997</v>
      </c>
      <c r="F102" s="5">
        <f t="shared" si="12"/>
        <v>202.3</v>
      </c>
      <c r="M102" s="33">
        <f>202.3</f>
        <v>202.3</v>
      </c>
    </row>
    <row r="103" spans="1:22" x14ac:dyDescent="0.25">
      <c r="A103" s="19" t="s">
        <v>10</v>
      </c>
      <c r="B103" s="5"/>
      <c r="D103" s="5">
        <f t="shared" si="11"/>
        <v>0</v>
      </c>
      <c r="F103" s="5">
        <f t="shared" si="12"/>
        <v>0</v>
      </c>
    </row>
    <row r="104" spans="1:22" x14ac:dyDescent="0.25">
      <c r="A104" s="19" t="s">
        <v>11</v>
      </c>
      <c r="B104" s="118">
        <f>100000</f>
        <v>100000</v>
      </c>
      <c r="D104" s="5">
        <f t="shared" si="11"/>
        <v>36548.550000000003</v>
      </c>
      <c r="F104" s="5">
        <f t="shared" ref="F104:F108" si="13">SUM(J104:BL104)</f>
        <v>63451.45</v>
      </c>
      <c r="J104" s="101"/>
      <c r="L104" s="33"/>
      <c r="Q104" s="33">
        <f>280</f>
        <v>280</v>
      </c>
      <c r="S104" s="33">
        <f>63171.45</f>
        <v>63171.45</v>
      </c>
      <c r="T104" s="33"/>
    </row>
    <row r="105" spans="1:22" x14ac:dyDescent="0.25">
      <c r="A105" s="19" t="s">
        <v>12</v>
      </c>
      <c r="B105" s="5"/>
      <c r="D105" s="5">
        <f t="shared" si="11"/>
        <v>0</v>
      </c>
      <c r="F105" s="5">
        <f t="shared" si="13"/>
        <v>0</v>
      </c>
      <c r="V105" s="33"/>
    </row>
    <row r="106" spans="1:22" x14ac:dyDescent="0.25">
      <c r="A106" s="19" t="s">
        <v>13</v>
      </c>
      <c r="B106" s="5">
        <v>33333</v>
      </c>
      <c r="D106" s="5">
        <f t="shared" si="11"/>
        <v>32226.46</v>
      </c>
      <c r="F106" s="5">
        <f t="shared" si="13"/>
        <v>1106.54</v>
      </c>
      <c r="M106" s="33">
        <f>1106.54</f>
        <v>1106.54</v>
      </c>
    </row>
    <row r="107" spans="1:22" x14ac:dyDescent="0.25">
      <c r="A107" s="19" t="s">
        <v>14</v>
      </c>
      <c r="B107" s="5"/>
      <c r="D107" s="5">
        <f t="shared" si="11"/>
        <v>0</v>
      </c>
      <c r="F107" s="5">
        <f t="shared" si="13"/>
        <v>0</v>
      </c>
    </row>
    <row r="108" spans="1:22" x14ac:dyDescent="0.25">
      <c r="A108" s="19" t="s">
        <v>15</v>
      </c>
      <c r="B108" s="5"/>
      <c r="D108" s="5">
        <f t="shared" si="11"/>
        <v>0</v>
      </c>
      <c r="F108" s="5">
        <f t="shared" si="13"/>
        <v>0</v>
      </c>
    </row>
    <row r="109" spans="1:22" x14ac:dyDescent="0.25">
      <c r="A109" s="6" t="s">
        <v>16</v>
      </c>
      <c r="B109" s="7">
        <f>SUM(B97:B108)</f>
        <v>353000</v>
      </c>
      <c r="D109" s="23">
        <f t="shared" si="11"/>
        <v>27334.250000000058</v>
      </c>
      <c r="F109" s="7">
        <f>SUM(F97:F108)</f>
        <v>325665.74999999994</v>
      </c>
    </row>
    <row r="110" spans="1:22" x14ac:dyDescent="0.25">
      <c r="A110" s="6"/>
      <c r="B110" s="7"/>
      <c r="D110" s="7"/>
      <c r="F110" s="7"/>
      <c r="J110" s="91"/>
      <c r="P110" s="90"/>
    </row>
    <row r="112" spans="1:22" ht="20.100000000000001" customHeight="1" x14ac:dyDescent="0.25">
      <c r="A112" s="22">
        <v>21401</v>
      </c>
      <c r="B112" s="173" t="s">
        <v>19</v>
      </c>
      <c r="C112" s="173"/>
      <c r="D112" s="173"/>
      <c r="E112" s="173"/>
      <c r="F112" s="173"/>
      <c r="G112" s="173"/>
      <c r="H112" s="173"/>
    </row>
    <row r="113" spans="1:13" x14ac:dyDescent="0.25">
      <c r="D113" s="23">
        <v>15000</v>
      </c>
      <c r="E113" s="2">
        <v>12</v>
      </c>
      <c r="F113" s="2"/>
      <c r="G113" s="10">
        <f>D113/E113</f>
        <v>1250</v>
      </c>
    </row>
    <row r="114" spans="1:13" x14ac:dyDescent="0.25">
      <c r="B114" s="22" t="s">
        <v>1</v>
      </c>
      <c r="C114" s="22"/>
      <c r="D114" s="24" t="s">
        <v>2</v>
      </c>
      <c r="E114" s="22"/>
      <c r="F114" s="22" t="s">
        <v>3</v>
      </c>
      <c r="G114" s="1"/>
    </row>
    <row r="115" spans="1:13" x14ac:dyDescent="0.25">
      <c r="A115" s="19" t="s">
        <v>4</v>
      </c>
      <c r="B115" s="5">
        <v>0</v>
      </c>
      <c r="D115" s="5">
        <f>B115-F115</f>
        <v>0</v>
      </c>
      <c r="F115" s="5">
        <f>SUM(J115:BL115)</f>
        <v>0</v>
      </c>
    </row>
    <row r="116" spans="1:13" x14ac:dyDescent="0.25">
      <c r="A116" s="19" t="s">
        <v>5</v>
      </c>
      <c r="B116" s="118">
        <f>5000+48000</f>
        <v>53000</v>
      </c>
      <c r="D116" s="5">
        <f>B116-F116</f>
        <v>-9675.75</v>
      </c>
      <c r="F116" s="5">
        <f t="shared" ref="F116" si="14">SUM(J116:BL116)</f>
        <v>62675.75</v>
      </c>
      <c r="J116" s="59">
        <f>62675.75</f>
        <v>62675.75</v>
      </c>
    </row>
    <row r="117" spans="1:13" x14ac:dyDescent="0.25">
      <c r="A117" s="19" t="s">
        <v>6</v>
      </c>
      <c r="B117" s="5">
        <v>0</v>
      </c>
      <c r="D117" s="5">
        <f t="shared" ref="D117:D118" si="15">B117-F117</f>
        <v>0</v>
      </c>
      <c r="F117" s="5">
        <f>SUM(J117:BL117)</f>
        <v>0</v>
      </c>
    </row>
    <row r="118" spans="1:13" x14ac:dyDescent="0.25">
      <c r="A118" s="19" t="s">
        <v>7</v>
      </c>
      <c r="B118" s="5">
        <v>0</v>
      </c>
      <c r="D118" s="5">
        <f t="shared" si="15"/>
        <v>0</v>
      </c>
      <c r="F118" s="5">
        <f t="shared" ref="F118:F126" si="16">SUM(J118:BL118)</f>
        <v>0</v>
      </c>
    </row>
    <row r="119" spans="1:13" x14ac:dyDescent="0.25">
      <c r="A119" s="19" t="s">
        <v>8</v>
      </c>
      <c r="B119" s="5">
        <v>0</v>
      </c>
      <c r="D119" s="5">
        <f>B119-F119</f>
        <v>0</v>
      </c>
      <c r="F119" s="5">
        <f t="shared" si="16"/>
        <v>0</v>
      </c>
    </row>
    <row r="120" spans="1:13" x14ac:dyDescent="0.25">
      <c r="A120" s="19" t="s">
        <v>9</v>
      </c>
      <c r="B120" s="118">
        <f>5000+65000</f>
        <v>70000</v>
      </c>
      <c r="D120" s="5">
        <f t="shared" ref="D120:D126" si="17">B120-F120</f>
        <v>5209.2900000000009</v>
      </c>
      <c r="F120" s="5">
        <f t="shared" si="16"/>
        <v>64790.71</v>
      </c>
      <c r="K120" s="33">
        <f>64790.71</f>
        <v>64790.71</v>
      </c>
    </row>
    <row r="121" spans="1:13" x14ac:dyDescent="0.25">
      <c r="A121" s="19" t="s">
        <v>10</v>
      </c>
      <c r="B121" s="5">
        <v>0</v>
      </c>
      <c r="D121" s="5">
        <f t="shared" si="17"/>
        <v>0</v>
      </c>
      <c r="F121" s="5">
        <f t="shared" si="16"/>
        <v>0</v>
      </c>
    </row>
    <row r="122" spans="1:13" x14ac:dyDescent="0.25">
      <c r="A122" s="19" t="s">
        <v>11</v>
      </c>
      <c r="B122" s="118">
        <f>13000</f>
        <v>13000</v>
      </c>
      <c r="D122" s="5">
        <f t="shared" si="17"/>
        <v>367.60000000000036</v>
      </c>
      <c r="F122" s="5">
        <f t="shared" si="16"/>
        <v>12632.4</v>
      </c>
      <c r="M122" s="33">
        <f>12632.4</f>
        <v>12632.4</v>
      </c>
    </row>
    <row r="123" spans="1:13" x14ac:dyDescent="0.25">
      <c r="A123" s="19" t="s">
        <v>12</v>
      </c>
      <c r="B123" s="5">
        <v>0</v>
      </c>
      <c r="D123" s="5">
        <f t="shared" si="17"/>
        <v>0</v>
      </c>
      <c r="F123" s="5">
        <f t="shared" si="16"/>
        <v>0</v>
      </c>
    </row>
    <row r="124" spans="1:13" x14ac:dyDescent="0.25">
      <c r="A124" s="19" t="s">
        <v>13</v>
      </c>
      <c r="B124" s="5">
        <v>5000</v>
      </c>
      <c r="D124" s="5">
        <f t="shared" si="17"/>
        <v>5000</v>
      </c>
      <c r="F124" s="5">
        <f t="shared" si="16"/>
        <v>0</v>
      </c>
    </row>
    <row r="125" spans="1:13" x14ac:dyDescent="0.25">
      <c r="A125" s="19" t="s">
        <v>14</v>
      </c>
      <c r="B125" s="5">
        <v>0</v>
      </c>
      <c r="D125" s="5">
        <f t="shared" si="17"/>
        <v>0</v>
      </c>
      <c r="F125" s="5">
        <f t="shared" si="16"/>
        <v>0</v>
      </c>
    </row>
    <row r="126" spans="1:13" x14ac:dyDescent="0.25">
      <c r="A126" s="19" t="s">
        <v>15</v>
      </c>
      <c r="B126" s="5">
        <v>0</v>
      </c>
      <c r="D126" s="5">
        <f t="shared" si="17"/>
        <v>0</v>
      </c>
      <c r="F126" s="5">
        <f t="shared" si="16"/>
        <v>0</v>
      </c>
    </row>
    <row r="127" spans="1:13" x14ac:dyDescent="0.25">
      <c r="A127" s="6" t="s">
        <v>16</v>
      </c>
      <c r="B127" s="7">
        <f>SUM(B115:B126)</f>
        <v>141000</v>
      </c>
      <c r="D127" s="23">
        <f>SUM(D115:D126)</f>
        <v>901.14000000000124</v>
      </c>
      <c r="F127" s="7">
        <f>SUM(F115:F126)</f>
        <v>140098.85999999999</v>
      </c>
    </row>
    <row r="130" spans="1:20" ht="20.100000000000001" customHeight="1" x14ac:dyDescent="0.25">
      <c r="A130" s="22">
        <v>21601</v>
      </c>
      <c r="B130" s="173" t="s">
        <v>20</v>
      </c>
      <c r="C130" s="173"/>
      <c r="D130" s="173"/>
      <c r="E130" s="173"/>
      <c r="F130" s="173"/>
      <c r="G130" s="173"/>
      <c r="H130" s="173"/>
    </row>
    <row r="131" spans="1:20" x14ac:dyDescent="0.25">
      <c r="D131" s="23">
        <v>20000</v>
      </c>
      <c r="E131" s="2">
        <v>12</v>
      </c>
      <c r="F131" s="2"/>
      <c r="G131" s="10">
        <f>D131/E131</f>
        <v>1666.6666666666667</v>
      </c>
    </row>
    <row r="132" spans="1:20" ht="20.100000000000001" customHeight="1" x14ac:dyDescent="0.25">
      <c r="B132" s="3" t="s">
        <v>1</v>
      </c>
      <c r="C132" s="3"/>
      <c r="D132" s="4" t="s">
        <v>2</v>
      </c>
      <c r="E132" s="3"/>
      <c r="F132" s="3" t="s">
        <v>3</v>
      </c>
      <c r="G132" s="1"/>
    </row>
    <row r="133" spans="1:20" x14ac:dyDescent="0.25">
      <c r="A133" s="19" t="s">
        <v>4</v>
      </c>
      <c r="B133" s="5">
        <v>0</v>
      </c>
      <c r="D133" s="5">
        <f>B133-F133</f>
        <v>0</v>
      </c>
      <c r="F133" s="5">
        <f t="shared" ref="F133:F144" si="18">SUM(J133:AN133)</f>
        <v>0</v>
      </c>
    </row>
    <row r="134" spans="1:20" x14ac:dyDescent="0.25">
      <c r="A134" s="19" t="s">
        <v>5</v>
      </c>
      <c r="B134" s="118">
        <f>6667+32200</f>
        <v>38867</v>
      </c>
      <c r="D134" s="5">
        <f t="shared" ref="D134:D144" si="19">B134-F134</f>
        <v>-13279.809999999998</v>
      </c>
      <c r="F134" s="5">
        <f t="shared" si="18"/>
        <v>52146.81</v>
      </c>
      <c r="K134" s="33">
        <f>52146.81</f>
        <v>52146.81</v>
      </c>
    </row>
    <row r="135" spans="1:20" x14ac:dyDescent="0.25">
      <c r="A135" s="19" t="s">
        <v>6</v>
      </c>
      <c r="B135" s="118">
        <f>1000</f>
        <v>1000</v>
      </c>
      <c r="D135" s="5">
        <f t="shared" si="19"/>
        <v>149.39999999999998</v>
      </c>
      <c r="F135" s="5">
        <f t="shared" si="18"/>
        <v>850.6</v>
      </c>
      <c r="L135" s="33"/>
      <c r="T135" s="33">
        <f>850.6</f>
        <v>850.6</v>
      </c>
    </row>
    <row r="136" spans="1:20" x14ac:dyDescent="0.25">
      <c r="A136" s="19" t="s">
        <v>7</v>
      </c>
      <c r="B136" s="5">
        <v>0</v>
      </c>
      <c r="D136" s="5">
        <f t="shared" si="19"/>
        <v>-4266.13</v>
      </c>
      <c r="F136" s="5">
        <f t="shared" si="18"/>
        <v>4266.13</v>
      </c>
      <c r="J136" s="59">
        <f>4266.13</f>
        <v>4266.13</v>
      </c>
    </row>
    <row r="137" spans="1:20" x14ac:dyDescent="0.25">
      <c r="A137" s="19" t="s">
        <v>8</v>
      </c>
      <c r="B137" s="118">
        <f>5000</f>
        <v>5000</v>
      </c>
      <c r="D137" s="5">
        <f t="shared" si="19"/>
        <v>5000</v>
      </c>
      <c r="F137" s="5">
        <f t="shared" si="18"/>
        <v>0</v>
      </c>
    </row>
    <row r="138" spans="1:20" x14ac:dyDescent="0.25">
      <c r="A138" s="19" t="s">
        <v>9</v>
      </c>
      <c r="B138" s="118">
        <f>6667+10000+6000</f>
        <v>22667</v>
      </c>
      <c r="D138" s="5">
        <f t="shared" si="19"/>
        <v>11020.6</v>
      </c>
      <c r="F138" s="5">
        <f t="shared" si="18"/>
        <v>11646.4</v>
      </c>
      <c r="J138" s="59">
        <f>7934.4</f>
        <v>7934.4</v>
      </c>
      <c r="M138" s="33">
        <f>3712</f>
        <v>3712</v>
      </c>
    </row>
    <row r="139" spans="1:20" x14ac:dyDescent="0.25">
      <c r="A139" s="19" t="s">
        <v>10</v>
      </c>
      <c r="B139" s="118">
        <f>10000+15000</f>
        <v>25000</v>
      </c>
      <c r="D139" s="5">
        <f t="shared" si="19"/>
        <v>6300.7999999999993</v>
      </c>
      <c r="F139" s="5">
        <f t="shared" si="18"/>
        <v>18699.2</v>
      </c>
      <c r="M139" s="33">
        <f>13409.6</f>
        <v>13409.6</v>
      </c>
      <c r="S139" s="33">
        <f>5289.6</f>
        <v>5289.6</v>
      </c>
    </row>
    <row r="140" spans="1:20" x14ac:dyDescent="0.25">
      <c r="A140" s="19" t="s">
        <v>11</v>
      </c>
      <c r="B140" s="118">
        <f>50000</f>
        <v>50000</v>
      </c>
      <c r="D140" s="5">
        <f t="shared" si="19"/>
        <v>-959.26000000000204</v>
      </c>
      <c r="F140" s="5">
        <f t="shared" si="18"/>
        <v>50959.26</v>
      </c>
      <c r="Q140" s="33">
        <f>21251.2</f>
        <v>21251.200000000001</v>
      </c>
      <c r="R140" s="33">
        <f>29708.06</f>
        <v>29708.06</v>
      </c>
    </row>
    <row r="141" spans="1:20" x14ac:dyDescent="0.25">
      <c r="A141" s="19" t="s">
        <v>12</v>
      </c>
      <c r="B141" s="118">
        <f>8800</f>
        <v>8800</v>
      </c>
      <c r="D141" s="5">
        <f t="shared" si="19"/>
        <v>-19086.400000000001</v>
      </c>
      <c r="F141" s="5">
        <f t="shared" si="18"/>
        <v>27886.400000000001</v>
      </c>
      <c r="O141" s="33">
        <f>27886.4</f>
        <v>27886.400000000001</v>
      </c>
    </row>
    <row r="142" spans="1:20" x14ac:dyDescent="0.25">
      <c r="A142" s="19" t="s">
        <v>13</v>
      </c>
      <c r="B142" s="5">
        <v>6666</v>
      </c>
      <c r="D142" s="5">
        <f t="shared" si="19"/>
        <v>6666</v>
      </c>
      <c r="F142" s="5">
        <f t="shared" si="18"/>
        <v>0</v>
      </c>
    </row>
    <row r="143" spans="1:20" x14ac:dyDescent="0.25">
      <c r="A143" s="19" t="s">
        <v>14</v>
      </c>
      <c r="B143" s="5">
        <v>0</v>
      </c>
      <c r="D143" s="5">
        <f t="shared" si="19"/>
        <v>0</v>
      </c>
      <c r="F143" s="5">
        <f t="shared" si="18"/>
        <v>0</v>
      </c>
    </row>
    <row r="144" spans="1:20" x14ac:dyDescent="0.25">
      <c r="A144" s="19" t="s">
        <v>15</v>
      </c>
      <c r="B144" s="5"/>
      <c r="D144" s="5">
        <f t="shared" si="19"/>
        <v>0</v>
      </c>
      <c r="F144" s="5">
        <f t="shared" si="18"/>
        <v>0</v>
      </c>
    </row>
    <row r="145" spans="1:18" x14ac:dyDescent="0.25">
      <c r="A145" s="6" t="s">
        <v>16</v>
      </c>
      <c r="B145" s="7">
        <f>SUM(B133:B144)</f>
        <v>158000</v>
      </c>
      <c r="D145" s="23">
        <f>SUM(D133:D144)</f>
        <v>-8454.8000000000011</v>
      </c>
      <c r="F145" s="7">
        <f>SUM(F133:F144)</f>
        <v>166454.79999999999</v>
      </c>
    </row>
    <row r="148" spans="1:18" ht="20.100000000000001" customHeight="1" x14ac:dyDescent="0.25">
      <c r="A148" s="22">
        <v>21602</v>
      </c>
      <c r="B148" s="178" t="s">
        <v>21</v>
      </c>
      <c r="C148" s="178"/>
      <c r="D148" s="178"/>
      <c r="E148" s="178"/>
      <c r="F148" s="178"/>
      <c r="G148" s="178"/>
      <c r="H148" s="178"/>
    </row>
    <row r="149" spans="1:18" x14ac:dyDescent="0.25">
      <c r="D149" s="23">
        <v>20000</v>
      </c>
      <c r="E149" s="2">
        <v>12</v>
      </c>
      <c r="F149" s="2"/>
      <c r="G149" s="10">
        <f>D149/E149</f>
        <v>1666.6666666666667</v>
      </c>
    </row>
    <row r="150" spans="1:18" s="20" customFormat="1" ht="20.100000000000001" customHeight="1" x14ac:dyDescent="0.25">
      <c r="B150" s="22" t="s">
        <v>1</v>
      </c>
      <c r="C150" s="22"/>
      <c r="D150" s="24" t="s">
        <v>2</v>
      </c>
      <c r="E150" s="22"/>
      <c r="F150" s="22" t="s">
        <v>3</v>
      </c>
      <c r="G150" s="27"/>
      <c r="I150"/>
      <c r="J150" s="59"/>
      <c r="K150" s="33"/>
      <c r="L150"/>
      <c r="M150" s="33"/>
      <c r="N150"/>
      <c r="O150"/>
      <c r="P150" s="58"/>
      <c r="Q150"/>
    </row>
    <row r="151" spans="1:18" x14ac:dyDescent="0.25">
      <c r="A151" s="19" t="s">
        <v>4</v>
      </c>
      <c r="B151" s="5">
        <v>0</v>
      </c>
      <c r="D151" s="5">
        <f>B151-F151</f>
        <v>0</v>
      </c>
      <c r="F151" s="5">
        <f>SUM(J151:AN151)</f>
        <v>0</v>
      </c>
      <c r="I151" s="20"/>
      <c r="J151" s="58"/>
      <c r="K151" s="41"/>
      <c r="L151" s="20"/>
      <c r="M151" s="41"/>
      <c r="N151" s="20"/>
      <c r="O151" s="20"/>
      <c r="Q151" s="20"/>
    </row>
    <row r="152" spans="1:18" x14ac:dyDescent="0.25">
      <c r="A152" s="19" t="s">
        <v>5</v>
      </c>
      <c r="B152" s="118">
        <f>6667+9800</f>
        <v>16467</v>
      </c>
      <c r="D152" s="5">
        <f t="shared" ref="D152:D162" si="20">B152-F152</f>
        <v>-13233.29</v>
      </c>
      <c r="F152" s="5">
        <f t="shared" ref="F152:F162" si="21">SUM(J152:AN152)</f>
        <v>29700.29</v>
      </c>
      <c r="K152" s="33">
        <f>29700.29</f>
        <v>29700.29</v>
      </c>
    </row>
    <row r="153" spans="1:18" x14ac:dyDescent="0.25">
      <c r="A153" s="19" t="s">
        <v>6</v>
      </c>
      <c r="B153" s="5">
        <v>0</v>
      </c>
      <c r="D153" s="5">
        <f t="shared" si="20"/>
        <v>0</v>
      </c>
      <c r="F153" s="5">
        <f t="shared" si="21"/>
        <v>0</v>
      </c>
    </row>
    <row r="154" spans="1:18" x14ac:dyDescent="0.25">
      <c r="A154" s="19" t="s">
        <v>7</v>
      </c>
      <c r="B154" s="5">
        <v>0</v>
      </c>
      <c r="D154" s="5">
        <f t="shared" si="20"/>
        <v>-180</v>
      </c>
      <c r="F154" s="5">
        <f t="shared" si="21"/>
        <v>180</v>
      </c>
      <c r="J154" s="59">
        <f>180</f>
        <v>180</v>
      </c>
    </row>
    <row r="155" spans="1:18" x14ac:dyDescent="0.25">
      <c r="A155" s="19" t="s">
        <v>8</v>
      </c>
      <c r="B155" s="118">
        <f>1500</f>
        <v>1500</v>
      </c>
      <c r="D155" s="5">
        <f t="shared" si="20"/>
        <v>1500</v>
      </c>
      <c r="F155" s="5">
        <f t="shared" si="21"/>
        <v>0</v>
      </c>
    </row>
    <row r="156" spans="1:18" x14ac:dyDescent="0.25">
      <c r="A156" s="19" t="s">
        <v>9</v>
      </c>
      <c r="B156" s="5">
        <v>6667</v>
      </c>
      <c r="D156" s="5">
        <f t="shared" si="20"/>
        <v>6667</v>
      </c>
      <c r="F156" s="5">
        <f t="shared" si="21"/>
        <v>0</v>
      </c>
    </row>
    <row r="157" spans="1:18" x14ac:dyDescent="0.25">
      <c r="A157" s="19" t="s">
        <v>10</v>
      </c>
      <c r="B157" s="5">
        <v>0</v>
      </c>
      <c r="D157" s="5">
        <f t="shared" si="20"/>
        <v>0</v>
      </c>
      <c r="F157" s="5">
        <f t="shared" si="21"/>
        <v>0</v>
      </c>
    </row>
    <row r="158" spans="1:18" x14ac:dyDescent="0.25">
      <c r="A158" s="19" t="s">
        <v>11</v>
      </c>
      <c r="B158" s="118">
        <f>500</f>
        <v>500</v>
      </c>
      <c r="D158" s="5">
        <f t="shared" si="20"/>
        <v>-1095.93</v>
      </c>
      <c r="F158" s="5">
        <f t="shared" si="21"/>
        <v>1595.93</v>
      </c>
      <c r="R158" s="33">
        <f>1595.93</f>
        <v>1595.93</v>
      </c>
    </row>
    <row r="159" spans="1:18" x14ac:dyDescent="0.25">
      <c r="A159" s="19" t="s">
        <v>12</v>
      </c>
      <c r="B159" s="5">
        <v>0</v>
      </c>
      <c r="D159" s="5">
        <f t="shared" si="20"/>
        <v>0</v>
      </c>
      <c r="F159" s="5">
        <f t="shared" si="21"/>
        <v>0</v>
      </c>
    </row>
    <row r="160" spans="1:18" x14ac:dyDescent="0.25">
      <c r="A160" s="19" t="s">
        <v>13</v>
      </c>
      <c r="B160" s="5">
        <v>6666</v>
      </c>
      <c r="D160" s="5">
        <f t="shared" si="20"/>
        <v>6666</v>
      </c>
      <c r="F160" s="5">
        <f t="shared" si="21"/>
        <v>0</v>
      </c>
    </row>
    <row r="161" spans="1:18" x14ac:dyDescent="0.25">
      <c r="A161" s="19" t="s">
        <v>14</v>
      </c>
      <c r="B161" s="5">
        <v>0</v>
      </c>
      <c r="D161" s="5">
        <f t="shared" si="20"/>
        <v>0</v>
      </c>
      <c r="F161" s="5">
        <f t="shared" si="21"/>
        <v>0</v>
      </c>
    </row>
    <row r="162" spans="1:18" x14ac:dyDescent="0.25">
      <c r="A162" s="19" t="s">
        <v>15</v>
      </c>
      <c r="B162" s="5">
        <v>0</v>
      </c>
      <c r="D162" s="5">
        <f t="shared" si="20"/>
        <v>0</v>
      </c>
      <c r="F162" s="5">
        <f t="shared" si="21"/>
        <v>0</v>
      </c>
    </row>
    <row r="163" spans="1:18" x14ac:dyDescent="0.25">
      <c r="A163" s="6" t="s">
        <v>16</v>
      </c>
      <c r="B163" s="7">
        <f>SUM(B151:B162)</f>
        <v>31800</v>
      </c>
      <c r="D163" s="23">
        <f>SUM(D151:D162)</f>
        <v>323.77999999999884</v>
      </c>
      <c r="F163" s="7">
        <f>SUM(F151:F162)</f>
        <v>31476.22</v>
      </c>
    </row>
    <row r="164" spans="1:18" x14ac:dyDescent="0.25">
      <c r="J164" s="91"/>
      <c r="P164" s="90"/>
    </row>
    <row r="166" spans="1:18" ht="20.100000000000001" customHeight="1" x14ac:dyDescent="0.25">
      <c r="A166" s="22">
        <v>21603</v>
      </c>
      <c r="B166" s="173" t="s">
        <v>22</v>
      </c>
      <c r="C166" s="173"/>
      <c r="D166" s="173"/>
      <c r="E166" s="173"/>
      <c r="F166" s="173"/>
      <c r="G166" s="173"/>
      <c r="H166" s="173"/>
    </row>
    <row r="167" spans="1:18" x14ac:dyDescent="0.25">
      <c r="D167" s="23">
        <v>20000</v>
      </c>
      <c r="E167" s="2">
        <v>12</v>
      </c>
      <c r="F167" s="2"/>
      <c r="G167" s="10">
        <f>D167/E167</f>
        <v>1666.6666666666667</v>
      </c>
    </row>
    <row r="168" spans="1:18" s="20" customFormat="1" ht="20.100000000000001" customHeight="1" x14ac:dyDescent="0.25">
      <c r="B168" s="22" t="s">
        <v>1</v>
      </c>
      <c r="C168" s="22"/>
      <c r="D168" s="24" t="s">
        <v>2</v>
      </c>
      <c r="E168" s="22"/>
      <c r="F168" s="22" t="s">
        <v>3</v>
      </c>
      <c r="G168" s="27"/>
      <c r="I168"/>
      <c r="J168" s="59"/>
      <c r="K168" s="33"/>
      <c r="L168"/>
      <c r="M168" s="33"/>
      <c r="N168"/>
      <c r="O168"/>
      <c r="P168" s="58"/>
      <c r="Q168"/>
    </row>
    <row r="169" spans="1:18" x14ac:dyDescent="0.25">
      <c r="A169" s="19" t="s">
        <v>4</v>
      </c>
      <c r="B169" s="5">
        <v>0</v>
      </c>
      <c r="D169" s="5">
        <f>B169-F169</f>
        <v>0</v>
      </c>
      <c r="F169" s="5">
        <f>SUM(J169:BD169)</f>
        <v>0</v>
      </c>
      <c r="I169" s="20"/>
      <c r="J169" s="58"/>
      <c r="K169" s="41"/>
      <c r="L169" s="20"/>
      <c r="M169" s="41"/>
      <c r="N169" s="20"/>
      <c r="O169" s="20"/>
      <c r="Q169" s="20"/>
    </row>
    <row r="170" spans="1:18" x14ac:dyDescent="0.25">
      <c r="A170" s="19" t="s">
        <v>5</v>
      </c>
      <c r="B170" s="5">
        <v>6667</v>
      </c>
      <c r="D170" s="5">
        <f t="shared" ref="D170:D180" si="22">B170-F170</f>
        <v>4466.4799999999996</v>
      </c>
      <c r="F170" s="5">
        <f t="shared" ref="F170:F180" si="23">SUM(J170:BD170)</f>
        <v>2200.52</v>
      </c>
      <c r="K170" s="33">
        <f>2200.52</f>
        <v>2200.52</v>
      </c>
    </row>
    <row r="171" spans="1:18" x14ac:dyDescent="0.25">
      <c r="A171" s="19" t="s">
        <v>6</v>
      </c>
      <c r="B171" s="5">
        <v>0</v>
      </c>
      <c r="D171" s="5">
        <f>B171-F171</f>
        <v>0</v>
      </c>
      <c r="F171" s="5">
        <f>SUM(J171:BD171)</f>
        <v>0</v>
      </c>
      <c r="L171" s="33"/>
    </row>
    <row r="172" spans="1:18" x14ac:dyDescent="0.25">
      <c r="A172" s="19" t="s">
        <v>7</v>
      </c>
      <c r="B172" s="5">
        <v>0</v>
      </c>
      <c r="D172" s="5">
        <f>B172-F172</f>
        <v>-299.7</v>
      </c>
      <c r="F172" s="5">
        <f t="shared" si="23"/>
        <v>299.7</v>
      </c>
      <c r="J172" s="59">
        <f>299.7</f>
        <v>299.7</v>
      </c>
    </row>
    <row r="173" spans="1:18" x14ac:dyDescent="0.25">
      <c r="A173" s="19" t="s">
        <v>8</v>
      </c>
      <c r="B173" s="5">
        <v>0</v>
      </c>
      <c r="D173" s="5">
        <f>B173-F173</f>
        <v>0</v>
      </c>
      <c r="F173" s="5">
        <f t="shared" si="23"/>
        <v>0</v>
      </c>
    </row>
    <row r="174" spans="1:18" x14ac:dyDescent="0.25">
      <c r="A174" s="19" t="s">
        <v>9</v>
      </c>
      <c r="B174" s="5">
        <v>6667</v>
      </c>
      <c r="D174" s="5">
        <f>B174-F174</f>
        <v>6667</v>
      </c>
      <c r="F174" s="5">
        <f t="shared" si="23"/>
        <v>0</v>
      </c>
    </row>
    <row r="175" spans="1:18" x14ac:dyDescent="0.25">
      <c r="A175" s="19" t="s">
        <v>10</v>
      </c>
      <c r="B175" s="5">
        <v>0</v>
      </c>
      <c r="D175" s="5">
        <f t="shared" si="22"/>
        <v>0</v>
      </c>
      <c r="F175" s="5">
        <f t="shared" si="23"/>
        <v>0</v>
      </c>
      <c r="L175" s="33"/>
    </row>
    <row r="176" spans="1:18" x14ac:dyDescent="0.25">
      <c r="A176" s="19" t="s">
        <v>11</v>
      </c>
      <c r="B176" s="5">
        <v>0</v>
      </c>
      <c r="D176" s="5">
        <f t="shared" si="22"/>
        <v>-1432.6</v>
      </c>
      <c r="F176" s="5">
        <f t="shared" si="23"/>
        <v>1432.6</v>
      </c>
      <c r="L176" s="33"/>
      <c r="R176" s="33">
        <f>1432.6</f>
        <v>1432.6</v>
      </c>
    </row>
    <row r="177" spans="1:16" x14ac:dyDescent="0.25">
      <c r="A177" s="19" t="s">
        <v>12</v>
      </c>
      <c r="B177" s="5">
        <v>0</v>
      </c>
      <c r="D177" s="5">
        <f t="shared" si="22"/>
        <v>0</v>
      </c>
      <c r="F177" s="5">
        <f t="shared" si="23"/>
        <v>0</v>
      </c>
    </row>
    <row r="178" spans="1:16" x14ac:dyDescent="0.25">
      <c r="A178" s="19" t="s">
        <v>13</v>
      </c>
      <c r="B178" s="5">
        <v>6666</v>
      </c>
      <c r="D178" s="5">
        <f t="shared" si="22"/>
        <v>6666</v>
      </c>
      <c r="F178" s="5">
        <f t="shared" si="23"/>
        <v>0</v>
      </c>
    </row>
    <row r="179" spans="1:16" x14ac:dyDescent="0.25">
      <c r="A179" s="19" t="s">
        <v>14</v>
      </c>
      <c r="B179" s="5">
        <v>0</v>
      </c>
      <c r="D179" s="5">
        <f t="shared" si="22"/>
        <v>0</v>
      </c>
      <c r="F179" s="5">
        <f t="shared" si="23"/>
        <v>0</v>
      </c>
    </row>
    <row r="180" spans="1:16" x14ac:dyDescent="0.25">
      <c r="A180" s="19" t="s">
        <v>15</v>
      </c>
      <c r="B180" s="5">
        <v>0</v>
      </c>
      <c r="D180" s="5">
        <f t="shared" si="22"/>
        <v>0</v>
      </c>
      <c r="F180" s="5">
        <f t="shared" si="23"/>
        <v>0</v>
      </c>
    </row>
    <row r="181" spans="1:16" x14ac:dyDescent="0.25">
      <c r="A181" s="9" t="s">
        <v>16</v>
      </c>
      <c r="B181" s="7">
        <f>SUM(B169:B180)</f>
        <v>20000</v>
      </c>
      <c r="D181" s="23">
        <f>SUM(D169:D180)</f>
        <v>16067.179999999998</v>
      </c>
      <c r="F181" s="7">
        <f>SUM(F169:F180)</f>
        <v>3932.8199999999997</v>
      </c>
    </row>
    <row r="182" spans="1:16" x14ac:dyDescent="0.25">
      <c r="J182" s="91"/>
      <c r="P182" s="90"/>
    </row>
    <row r="184" spans="1:16" x14ac:dyDescent="0.25">
      <c r="A184" s="49">
        <v>21802</v>
      </c>
      <c r="B184" s="173" t="s">
        <v>103</v>
      </c>
      <c r="C184" s="173"/>
      <c r="D184" s="173"/>
      <c r="E184" s="173"/>
      <c r="F184" s="173"/>
      <c r="G184" s="173"/>
      <c r="H184" s="173"/>
    </row>
    <row r="185" spans="1:16" x14ac:dyDescent="0.25">
      <c r="D185" s="23">
        <v>10000</v>
      </c>
      <c r="E185" s="2">
        <v>12</v>
      </c>
      <c r="F185" s="2"/>
      <c r="G185" s="10">
        <f>D185/E185</f>
        <v>833.33333333333337</v>
      </c>
    </row>
    <row r="186" spans="1:16" x14ac:dyDescent="0.25">
      <c r="A186" s="20"/>
      <c r="B186" s="49" t="s">
        <v>1</v>
      </c>
      <c r="C186" s="49"/>
      <c r="D186" s="24" t="s">
        <v>2</v>
      </c>
      <c r="E186" s="49"/>
      <c r="F186" s="49" t="s">
        <v>3</v>
      </c>
      <c r="G186" s="27"/>
      <c r="H186" s="20"/>
    </row>
    <row r="187" spans="1:16" x14ac:dyDescent="0.25">
      <c r="A187" s="8" t="s">
        <v>4</v>
      </c>
      <c r="B187" s="5">
        <v>0</v>
      </c>
      <c r="D187" s="5">
        <f>B187-F187</f>
        <v>0</v>
      </c>
      <c r="F187" s="5">
        <f>SUM(J187:BD187)</f>
        <v>0</v>
      </c>
    </row>
    <row r="188" spans="1:16" x14ac:dyDescent="0.25">
      <c r="A188" s="8" t="s">
        <v>5</v>
      </c>
      <c r="B188" s="5">
        <v>3333</v>
      </c>
      <c r="D188" s="5">
        <f t="shared" ref="D188" si="24">B188-F188</f>
        <v>3333</v>
      </c>
      <c r="F188" s="5">
        <f t="shared" ref="F188" si="25">SUM(J188:BD188)</f>
        <v>0</v>
      </c>
    </row>
    <row r="189" spans="1:16" x14ac:dyDescent="0.25">
      <c r="A189" s="8" t="s">
        <v>6</v>
      </c>
      <c r="B189" s="5">
        <v>0</v>
      </c>
      <c r="D189" s="5">
        <f>B189-F189</f>
        <v>0</v>
      </c>
      <c r="F189" s="5">
        <f>SUM(J189:BD189)</f>
        <v>0</v>
      </c>
    </row>
    <row r="190" spans="1:16" x14ac:dyDescent="0.25">
      <c r="A190" s="8" t="s">
        <v>7</v>
      </c>
      <c r="B190" s="5">
        <v>0</v>
      </c>
      <c r="D190" s="5">
        <f>B190-F190</f>
        <v>0</v>
      </c>
      <c r="F190" s="5">
        <f t="shared" ref="F190:F198" si="26">SUM(J190:BD190)</f>
        <v>0</v>
      </c>
    </row>
    <row r="191" spans="1:16" x14ac:dyDescent="0.25">
      <c r="A191" s="8" t="s">
        <v>8</v>
      </c>
      <c r="B191" s="5">
        <v>0</v>
      </c>
      <c r="D191" s="5">
        <f>B191-F191</f>
        <v>0</v>
      </c>
      <c r="F191" s="5">
        <f t="shared" si="26"/>
        <v>0</v>
      </c>
    </row>
    <row r="192" spans="1:16" x14ac:dyDescent="0.25">
      <c r="A192" s="8" t="s">
        <v>9</v>
      </c>
      <c r="B192" s="5">
        <v>3333</v>
      </c>
      <c r="D192" s="5">
        <f>B192-F192</f>
        <v>3333</v>
      </c>
      <c r="F192" s="5">
        <f t="shared" si="26"/>
        <v>0</v>
      </c>
    </row>
    <row r="193" spans="1:20" x14ac:dyDescent="0.25">
      <c r="A193" s="8" t="s">
        <v>10</v>
      </c>
      <c r="B193" s="5">
        <v>0</v>
      </c>
      <c r="D193" s="5">
        <f t="shared" ref="D193:D198" si="27">B193-F193</f>
        <v>0</v>
      </c>
      <c r="F193" s="5">
        <f t="shared" si="26"/>
        <v>0</v>
      </c>
    </row>
    <row r="194" spans="1:20" x14ac:dyDescent="0.25">
      <c r="A194" s="8" t="s">
        <v>11</v>
      </c>
      <c r="B194" s="5">
        <v>0</v>
      </c>
      <c r="D194" s="5">
        <f t="shared" si="27"/>
        <v>0</v>
      </c>
      <c r="F194" s="5">
        <f t="shared" si="26"/>
        <v>0</v>
      </c>
    </row>
    <row r="195" spans="1:20" x14ac:dyDescent="0.25">
      <c r="A195" s="8" t="s">
        <v>12</v>
      </c>
      <c r="B195" s="5">
        <v>0</v>
      </c>
      <c r="D195" s="5">
        <f t="shared" si="27"/>
        <v>0</v>
      </c>
      <c r="F195" s="5">
        <f t="shared" si="26"/>
        <v>0</v>
      </c>
    </row>
    <row r="196" spans="1:20" x14ac:dyDescent="0.25">
      <c r="A196" s="8" t="s">
        <v>13</v>
      </c>
      <c r="B196" s="5">
        <v>3334</v>
      </c>
      <c r="D196" s="5">
        <f t="shared" si="27"/>
        <v>3334</v>
      </c>
      <c r="F196" s="5">
        <f t="shared" si="26"/>
        <v>0</v>
      </c>
    </row>
    <row r="197" spans="1:20" x14ac:dyDescent="0.25">
      <c r="A197" s="8" t="s">
        <v>14</v>
      </c>
      <c r="B197" s="5">
        <v>0</v>
      </c>
      <c r="D197" s="5">
        <f t="shared" si="27"/>
        <v>0</v>
      </c>
      <c r="F197" s="5">
        <f t="shared" si="26"/>
        <v>0</v>
      </c>
    </row>
    <row r="198" spans="1:20" x14ac:dyDescent="0.25">
      <c r="A198" s="8" t="s">
        <v>15</v>
      </c>
      <c r="B198" s="5">
        <v>0</v>
      </c>
      <c r="D198" s="5">
        <f t="shared" si="27"/>
        <v>0</v>
      </c>
      <c r="F198" s="5">
        <f t="shared" si="26"/>
        <v>0</v>
      </c>
    </row>
    <row r="199" spans="1:20" x14ac:dyDescent="0.25">
      <c r="A199" s="9" t="s">
        <v>16</v>
      </c>
      <c r="B199" s="7">
        <f>SUM(B187:B198)</f>
        <v>10000</v>
      </c>
      <c r="D199" s="23">
        <f>SUM(D187:D198)</f>
        <v>10000</v>
      </c>
      <c r="F199" s="7">
        <f>SUM(F187:F198)</f>
        <v>0</v>
      </c>
    </row>
    <row r="200" spans="1:20" x14ac:dyDescent="0.25">
      <c r="J200" s="91"/>
      <c r="P200" s="90"/>
    </row>
    <row r="202" spans="1:20" ht="20.100000000000001" customHeight="1" x14ac:dyDescent="0.25">
      <c r="A202" s="57">
        <v>22105</v>
      </c>
      <c r="B202" s="173" t="s">
        <v>23</v>
      </c>
      <c r="C202" s="173"/>
      <c r="D202" s="173"/>
      <c r="E202" s="173"/>
      <c r="F202" s="173"/>
      <c r="G202" s="173"/>
      <c r="H202" s="173"/>
    </row>
    <row r="203" spans="1:20" x14ac:dyDescent="0.25">
      <c r="B203" s="83"/>
      <c r="D203" s="23">
        <v>50000</v>
      </c>
      <c r="E203" s="2">
        <v>12</v>
      </c>
      <c r="F203" s="2"/>
      <c r="G203" s="10">
        <v>245422542</v>
      </c>
    </row>
    <row r="204" spans="1:20" s="20" customFormat="1" ht="20.100000000000001" customHeight="1" x14ac:dyDescent="0.25">
      <c r="B204" s="22" t="s">
        <v>1</v>
      </c>
      <c r="C204" s="22"/>
      <c r="D204" s="24" t="s">
        <v>2</v>
      </c>
      <c r="E204" s="22"/>
      <c r="F204" s="22" t="s">
        <v>3</v>
      </c>
      <c r="G204" s="27"/>
      <c r="I204"/>
      <c r="J204" s="59"/>
      <c r="K204" s="33"/>
      <c r="L204"/>
      <c r="M204" s="33"/>
      <c r="N204"/>
      <c r="O204"/>
      <c r="P204" s="58"/>
      <c r="Q204"/>
    </row>
    <row r="205" spans="1:20" x14ac:dyDescent="0.25">
      <c r="A205" s="19" t="s">
        <v>4</v>
      </c>
      <c r="B205" s="5">
        <v>4166</v>
      </c>
      <c r="D205" s="5">
        <f>B205-F205</f>
        <v>4166</v>
      </c>
      <c r="F205" s="5">
        <f>SUM(J205:AZ205)</f>
        <v>0</v>
      </c>
      <c r="I205" s="20"/>
      <c r="J205" s="58"/>
      <c r="K205" s="41"/>
      <c r="L205" s="20"/>
      <c r="M205" s="41"/>
      <c r="N205" s="20"/>
      <c r="O205" s="20"/>
      <c r="Q205" s="20"/>
    </row>
    <row r="206" spans="1:20" x14ac:dyDescent="0.25">
      <c r="A206" s="19" t="s">
        <v>5</v>
      </c>
      <c r="B206" s="5">
        <v>4166</v>
      </c>
      <c r="D206" s="5">
        <f t="shared" ref="D206:D216" si="28">B206-F206</f>
        <v>4166</v>
      </c>
      <c r="F206" s="5">
        <f t="shared" ref="F206:F216" si="29">SUM(J206:AZ206)</f>
        <v>0</v>
      </c>
    </row>
    <row r="207" spans="1:20" x14ac:dyDescent="0.25">
      <c r="A207" t="s">
        <v>6</v>
      </c>
      <c r="B207" s="5">
        <v>4166</v>
      </c>
      <c r="D207" s="5">
        <f t="shared" si="28"/>
        <v>-21868</v>
      </c>
      <c r="F207" s="5">
        <f>SUM(J207:AZ207)</f>
        <v>26034</v>
      </c>
      <c r="L207" s="33"/>
      <c r="N207" s="33">
        <f>3026</f>
        <v>3026</v>
      </c>
      <c r="O207" s="33">
        <f>7800</f>
        <v>7800</v>
      </c>
      <c r="T207" s="33">
        <f>15208</f>
        <v>15208</v>
      </c>
    </row>
    <row r="208" spans="1:20" x14ac:dyDescent="0.25">
      <c r="A208" s="19" t="s">
        <v>7</v>
      </c>
      <c r="B208" s="5">
        <v>4166</v>
      </c>
      <c r="D208" s="5">
        <f t="shared" si="28"/>
        <v>4082</v>
      </c>
      <c r="F208" s="5">
        <f>SUM(J208:AZ208)</f>
        <v>84</v>
      </c>
      <c r="J208" s="59">
        <f>84</f>
        <v>84</v>
      </c>
      <c r="Q208" s="33"/>
    </row>
    <row r="209" spans="1:22" x14ac:dyDescent="0.25">
      <c r="A209" s="19" t="s">
        <v>8</v>
      </c>
      <c r="B209" s="106">
        <v>4167</v>
      </c>
      <c r="D209" s="5">
        <f t="shared" si="28"/>
        <v>4167</v>
      </c>
      <c r="F209" s="5">
        <f>SUM(J209:AZ209)</f>
        <v>0</v>
      </c>
      <c r="L209" s="33"/>
    </row>
    <row r="210" spans="1:22" x14ac:dyDescent="0.25">
      <c r="A210" s="19" t="s">
        <v>9</v>
      </c>
      <c r="B210" s="106">
        <v>4167</v>
      </c>
      <c r="D210" s="5">
        <f t="shared" si="28"/>
        <v>-2938</v>
      </c>
      <c r="F210" s="5">
        <f>SUM(J210:AZ210)</f>
        <v>7105</v>
      </c>
      <c r="L210" s="33"/>
      <c r="M210" s="33">
        <f>1129</f>
        <v>1129</v>
      </c>
      <c r="Q210" s="33">
        <f>5976</f>
        <v>5976</v>
      </c>
    </row>
    <row r="211" spans="1:22" x14ac:dyDescent="0.25">
      <c r="A211" s="19" t="s">
        <v>10</v>
      </c>
      <c r="B211" s="5">
        <v>4167</v>
      </c>
      <c r="D211" s="5">
        <f t="shared" si="28"/>
        <v>-4116</v>
      </c>
      <c r="F211" s="5">
        <f>SUM(J211:AZ211)</f>
        <v>8283</v>
      </c>
      <c r="J211" s="59">
        <f>7250</f>
        <v>7250</v>
      </c>
      <c r="K211" s="74"/>
      <c r="S211" s="33">
        <f>1033</f>
        <v>1033</v>
      </c>
    </row>
    <row r="212" spans="1:22" x14ac:dyDescent="0.25">
      <c r="A212" s="19" t="s">
        <v>11</v>
      </c>
      <c r="B212" s="5">
        <v>4167</v>
      </c>
      <c r="D212" s="5">
        <f t="shared" si="28"/>
        <v>4167</v>
      </c>
      <c r="F212" s="5">
        <f>SUM(K212:AZ212)</f>
        <v>0</v>
      </c>
      <c r="K212" s="59"/>
      <c r="L212" s="33"/>
    </row>
    <row r="213" spans="1:22" x14ac:dyDescent="0.25">
      <c r="A213" s="19" t="s">
        <v>12</v>
      </c>
      <c r="B213" s="5">
        <v>4167</v>
      </c>
      <c r="D213" s="5">
        <f t="shared" si="28"/>
        <v>4167</v>
      </c>
      <c r="F213" s="5">
        <f>SUM(J213:AZ213)</f>
        <v>0</v>
      </c>
      <c r="V213" s="33"/>
    </row>
    <row r="214" spans="1:22" x14ac:dyDescent="0.25">
      <c r="A214" s="19" t="s">
        <v>13</v>
      </c>
      <c r="B214" s="118">
        <f>4167+10000</f>
        <v>14167</v>
      </c>
      <c r="D214" s="5">
        <f t="shared" si="28"/>
        <v>3343</v>
      </c>
      <c r="F214" s="5">
        <f t="shared" si="29"/>
        <v>10824</v>
      </c>
      <c r="M214" s="33">
        <f>6474</f>
        <v>6474</v>
      </c>
      <c r="R214" s="33">
        <f>4350</f>
        <v>4350</v>
      </c>
    </row>
    <row r="215" spans="1:22" x14ac:dyDescent="0.25">
      <c r="A215" s="19" t="s">
        <v>14</v>
      </c>
      <c r="B215" s="5">
        <v>4167</v>
      </c>
      <c r="D215" s="5">
        <f t="shared" si="28"/>
        <v>4167</v>
      </c>
      <c r="F215" s="5">
        <f t="shared" si="29"/>
        <v>0</v>
      </c>
    </row>
    <row r="216" spans="1:22" x14ac:dyDescent="0.25">
      <c r="A216" s="19" t="s">
        <v>15</v>
      </c>
      <c r="B216" s="5">
        <v>4167</v>
      </c>
      <c r="D216" s="5">
        <f t="shared" si="28"/>
        <v>4167</v>
      </c>
      <c r="F216" s="5">
        <f t="shared" si="29"/>
        <v>0</v>
      </c>
    </row>
    <row r="217" spans="1:22" x14ac:dyDescent="0.25">
      <c r="A217" s="6" t="s">
        <v>16</v>
      </c>
      <c r="B217" s="7">
        <f>SUM(B205:B216)</f>
        <v>60000</v>
      </c>
      <c r="D217" s="23">
        <f>SUM(D205:D216)</f>
        <v>7670</v>
      </c>
      <c r="F217" s="7">
        <f>SUM(F205:F216)</f>
        <v>52330</v>
      </c>
    </row>
    <row r="218" spans="1:22" x14ac:dyDescent="0.25">
      <c r="A218" s="6"/>
      <c r="B218" s="7"/>
      <c r="D218" s="7"/>
      <c r="F218" s="7"/>
      <c r="J218" s="100"/>
      <c r="P218" s="99"/>
    </row>
    <row r="220" spans="1:22" ht="20.100000000000001" customHeight="1" x14ac:dyDescent="0.25">
      <c r="A220" s="98">
        <v>22302</v>
      </c>
      <c r="B220" s="173" t="s">
        <v>24</v>
      </c>
      <c r="C220" s="173"/>
      <c r="D220" s="173"/>
      <c r="E220" s="173"/>
      <c r="F220" s="173"/>
      <c r="G220" s="173"/>
      <c r="H220" s="173"/>
    </row>
    <row r="221" spans="1:22" x14ac:dyDescent="0.25">
      <c r="D221" s="23">
        <v>100</v>
      </c>
      <c r="E221" s="2">
        <v>12</v>
      </c>
      <c r="F221" s="2"/>
      <c r="G221" s="10">
        <f>D221/E221</f>
        <v>8.3333333333333339</v>
      </c>
    </row>
    <row r="222" spans="1:22" s="20" customFormat="1" ht="20.100000000000001" customHeight="1" x14ac:dyDescent="0.25">
      <c r="B222" s="94" t="s">
        <v>1</v>
      </c>
      <c r="C222" s="22"/>
      <c r="D222" s="24" t="s">
        <v>2</v>
      </c>
      <c r="E222" s="22"/>
      <c r="F222" s="22" t="s">
        <v>3</v>
      </c>
      <c r="G222" s="27"/>
      <c r="I222"/>
      <c r="J222" s="59"/>
      <c r="K222" s="33"/>
      <c r="L222"/>
      <c r="M222" s="33"/>
      <c r="N222"/>
      <c r="O222"/>
      <c r="P222" s="58"/>
      <c r="Q222"/>
    </row>
    <row r="223" spans="1:22" x14ac:dyDescent="0.25">
      <c r="A223" s="19" t="s">
        <v>4</v>
      </c>
      <c r="B223" s="5">
        <v>0</v>
      </c>
      <c r="D223" s="5">
        <f>B223-F223</f>
        <v>0</v>
      </c>
      <c r="F223" s="5">
        <f>SUM(J223:AZ223)</f>
        <v>0</v>
      </c>
      <c r="I223" s="20"/>
      <c r="J223" s="58"/>
      <c r="K223" s="41"/>
      <c r="L223" s="20"/>
      <c r="M223" s="41"/>
      <c r="N223" s="20"/>
      <c r="O223" s="20"/>
      <c r="Q223" s="20"/>
    </row>
    <row r="224" spans="1:22" x14ac:dyDescent="0.25">
      <c r="A224" s="19" t="s">
        <v>5</v>
      </c>
      <c r="B224" s="5">
        <v>0</v>
      </c>
      <c r="D224" s="5">
        <f t="shared" ref="D224:D234" si="30">B224-F224</f>
        <v>0</v>
      </c>
      <c r="F224" s="5">
        <f t="shared" ref="F224" si="31">SUM(J224:AZ224)</f>
        <v>0</v>
      </c>
    </row>
    <row r="225" spans="1:16" x14ac:dyDescent="0.25">
      <c r="A225" s="19" t="s">
        <v>6</v>
      </c>
      <c r="B225" s="5">
        <v>100</v>
      </c>
      <c r="D225" s="5">
        <f t="shared" si="30"/>
        <v>100</v>
      </c>
      <c r="F225" s="5">
        <f>SUM(J225:AZ225)</f>
        <v>0</v>
      </c>
    </row>
    <row r="226" spans="1:16" x14ac:dyDescent="0.25">
      <c r="A226" s="19" t="s">
        <v>7</v>
      </c>
      <c r="B226" s="5">
        <v>0</v>
      </c>
      <c r="D226" s="5">
        <f t="shared" si="30"/>
        <v>0</v>
      </c>
      <c r="F226" s="5">
        <f t="shared" ref="F226:F228" si="32">SUM(J226:AZ226)</f>
        <v>0</v>
      </c>
    </row>
    <row r="227" spans="1:16" x14ac:dyDescent="0.25">
      <c r="A227" s="19" t="s">
        <v>8</v>
      </c>
      <c r="B227" s="5">
        <v>0</v>
      </c>
      <c r="D227" s="5">
        <f t="shared" si="30"/>
        <v>0</v>
      </c>
      <c r="F227" s="5">
        <f t="shared" si="32"/>
        <v>0</v>
      </c>
    </row>
    <row r="228" spans="1:16" x14ac:dyDescent="0.25">
      <c r="A228" s="19" t="s">
        <v>9</v>
      </c>
      <c r="B228" s="5">
        <v>0</v>
      </c>
      <c r="D228" s="5">
        <f t="shared" si="30"/>
        <v>0</v>
      </c>
      <c r="F228" s="5">
        <f t="shared" si="32"/>
        <v>0</v>
      </c>
    </row>
    <row r="229" spans="1:16" x14ac:dyDescent="0.25">
      <c r="A229" s="19" t="s">
        <v>10</v>
      </c>
      <c r="B229" s="5">
        <v>0</v>
      </c>
      <c r="D229" s="5">
        <f t="shared" si="30"/>
        <v>0</v>
      </c>
      <c r="F229" s="5">
        <f>SUM(K229:AZ229)</f>
        <v>0</v>
      </c>
    </row>
    <row r="230" spans="1:16" x14ac:dyDescent="0.25">
      <c r="A230" s="19" t="s">
        <v>11</v>
      </c>
      <c r="B230" s="5">
        <v>0</v>
      </c>
      <c r="D230" s="5">
        <f t="shared" si="30"/>
        <v>0</v>
      </c>
      <c r="F230" s="5">
        <f t="shared" ref="F230:F234" si="33">SUM(J230:AZ230)</f>
        <v>0</v>
      </c>
    </row>
    <row r="231" spans="1:16" x14ac:dyDescent="0.25">
      <c r="A231" s="19" t="s">
        <v>12</v>
      </c>
      <c r="B231" s="5">
        <v>0</v>
      </c>
      <c r="D231" s="5">
        <f t="shared" si="30"/>
        <v>0</v>
      </c>
      <c r="F231" s="5">
        <f t="shared" si="33"/>
        <v>0</v>
      </c>
    </row>
    <row r="232" spans="1:16" x14ac:dyDescent="0.25">
      <c r="A232" s="19" t="s">
        <v>13</v>
      </c>
      <c r="B232" s="5">
        <v>0</v>
      </c>
      <c r="D232" s="5">
        <f t="shared" si="30"/>
        <v>0</v>
      </c>
      <c r="F232" s="5">
        <f t="shared" si="33"/>
        <v>0</v>
      </c>
    </row>
    <row r="233" spans="1:16" x14ac:dyDescent="0.25">
      <c r="A233" s="19" t="s">
        <v>14</v>
      </c>
      <c r="B233" s="5">
        <v>0</v>
      </c>
      <c r="D233" s="5">
        <f t="shared" si="30"/>
        <v>0</v>
      </c>
      <c r="F233" s="5">
        <f t="shared" si="33"/>
        <v>0</v>
      </c>
    </row>
    <row r="234" spans="1:16" x14ac:dyDescent="0.25">
      <c r="A234" s="19" t="s">
        <v>15</v>
      </c>
      <c r="B234" s="5">
        <v>0</v>
      </c>
      <c r="D234" s="5">
        <f t="shared" si="30"/>
        <v>0</v>
      </c>
      <c r="F234" s="5">
        <f t="shared" si="33"/>
        <v>0</v>
      </c>
    </row>
    <row r="235" spans="1:16" x14ac:dyDescent="0.25">
      <c r="A235" s="6" t="s">
        <v>16</v>
      </c>
      <c r="B235" s="7">
        <f>SUM(B223:B234)</f>
        <v>100</v>
      </c>
      <c r="D235" s="23">
        <f>SUM(D223:D234)</f>
        <v>100</v>
      </c>
      <c r="F235" s="7">
        <f>SUM(F223:F234)</f>
        <v>0</v>
      </c>
    </row>
    <row r="236" spans="1:16" x14ac:dyDescent="0.25">
      <c r="J236" s="91"/>
      <c r="P236" s="90"/>
    </row>
    <row r="238" spans="1:16" x14ac:dyDescent="0.25">
      <c r="A238" s="49">
        <v>24101</v>
      </c>
      <c r="B238" s="173" t="s">
        <v>89</v>
      </c>
      <c r="C238" s="173"/>
      <c r="D238" s="173"/>
      <c r="E238" s="173"/>
      <c r="F238" s="173"/>
      <c r="G238" s="173"/>
      <c r="H238" s="173"/>
    </row>
    <row r="239" spans="1:16" x14ac:dyDescent="0.25">
      <c r="D239" s="23">
        <v>100</v>
      </c>
      <c r="E239" s="2">
        <v>12</v>
      </c>
      <c r="F239" s="2"/>
      <c r="G239" s="10">
        <f>D239/E239</f>
        <v>8.3333333333333339</v>
      </c>
    </row>
    <row r="240" spans="1:16" x14ac:dyDescent="0.25">
      <c r="A240" s="20"/>
      <c r="B240" s="49" t="s">
        <v>1</v>
      </c>
      <c r="C240" s="49"/>
      <c r="D240" s="24" t="s">
        <v>2</v>
      </c>
      <c r="E240" s="49"/>
      <c r="F240" s="49" t="s">
        <v>3</v>
      </c>
      <c r="G240" s="27"/>
      <c r="H240" s="20"/>
    </row>
    <row r="241" spans="1:16" x14ac:dyDescent="0.25">
      <c r="A241" s="19" t="s">
        <v>4</v>
      </c>
      <c r="B241" s="5">
        <v>0</v>
      </c>
      <c r="D241" s="5">
        <f>B241-F241</f>
        <v>0</v>
      </c>
      <c r="F241" s="5">
        <f>SUM(J241:AZ241)</f>
        <v>0</v>
      </c>
    </row>
    <row r="242" spans="1:16" x14ac:dyDescent="0.25">
      <c r="A242" s="19" t="s">
        <v>5</v>
      </c>
      <c r="B242" s="5">
        <v>0</v>
      </c>
      <c r="D242" s="5">
        <f t="shared" ref="D242:D252" si="34">B242-F242</f>
        <v>0</v>
      </c>
      <c r="F242" s="5">
        <f t="shared" ref="F242" si="35">SUM(J242:AZ242)</f>
        <v>0</v>
      </c>
    </row>
    <row r="243" spans="1:16" x14ac:dyDescent="0.25">
      <c r="A243" s="19" t="s">
        <v>6</v>
      </c>
      <c r="B243" s="5">
        <v>100</v>
      </c>
      <c r="D243" s="5">
        <f t="shared" si="34"/>
        <v>100</v>
      </c>
      <c r="F243" s="5">
        <f>SUM(J243:AZ243)</f>
        <v>0</v>
      </c>
    </row>
    <row r="244" spans="1:16" x14ac:dyDescent="0.25">
      <c r="A244" s="19" t="s">
        <v>7</v>
      </c>
      <c r="B244" s="5">
        <v>0</v>
      </c>
      <c r="D244" s="5">
        <f t="shared" si="34"/>
        <v>0</v>
      </c>
      <c r="F244" s="5">
        <f t="shared" ref="F244:F247" si="36">SUM(J244:AZ244)</f>
        <v>0</v>
      </c>
    </row>
    <row r="245" spans="1:16" x14ac:dyDescent="0.25">
      <c r="A245" s="19" t="s">
        <v>8</v>
      </c>
      <c r="B245" s="5">
        <v>0</v>
      </c>
      <c r="D245" s="5">
        <f t="shared" si="34"/>
        <v>0</v>
      </c>
      <c r="F245" s="5">
        <f t="shared" si="36"/>
        <v>0</v>
      </c>
    </row>
    <row r="246" spans="1:16" x14ac:dyDescent="0.25">
      <c r="A246" s="19" t="s">
        <v>9</v>
      </c>
      <c r="B246" s="5">
        <v>0</v>
      </c>
      <c r="D246" s="5">
        <f t="shared" si="34"/>
        <v>0</v>
      </c>
      <c r="F246" s="5">
        <f t="shared" si="36"/>
        <v>0</v>
      </c>
    </row>
    <row r="247" spans="1:16" x14ac:dyDescent="0.25">
      <c r="A247" s="19" t="s">
        <v>10</v>
      </c>
      <c r="B247" s="5">
        <v>0</v>
      </c>
      <c r="D247" s="5">
        <f t="shared" si="34"/>
        <v>0</v>
      </c>
      <c r="F247" s="5">
        <f t="shared" si="36"/>
        <v>0</v>
      </c>
    </row>
    <row r="248" spans="1:16" x14ac:dyDescent="0.25">
      <c r="A248" s="19" t="s">
        <v>11</v>
      </c>
      <c r="B248" s="5">
        <v>0</v>
      </c>
      <c r="D248" s="5">
        <f t="shared" si="34"/>
        <v>0</v>
      </c>
      <c r="F248" s="5">
        <f t="shared" ref="F248:F252" si="37">SUM(J248:AZ248)</f>
        <v>0</v>
      </c>
    </row>
    <row r="249" spans="1:16" x14ac:dyDescent="0.25">
      <c r="A249" s="19" t="s">
        <v>12</v>
      </c>
      <c r="B249" s="5">
        <v>0</v>
      </c>
      <c r="D249" s="5">
        <f t="shared" si="34"/>
        <v>0</v>
      </c>
      <c r="F249" s="5">
        <f t="shared" si="37"/>
        <v>0</v>
      </c>
    </row>
    <row r="250" spans="1:16" x14ac:dyDescent="0.25">
      <c r="A250" s="19" t="s">
        <v>13</v>
      </c>
      <c r="B250" s="5">
        <v>0</v>
      </c>
      <c r="D250" s="5">
        <f t="shared" si="34"/>
        <v>0</v>
      </c>
      <c r="F250" s="5">
        <f t="shared" si="37"/>
        <v>0</v>
      </c>
    </row>
    <row r="251" spans="1:16" x14ac:dyDescent="0.25">
      <c r="A251" s="19" t="s">
        <v>14</v>
      </c>
      <c r="B251" s="5">
        <v>0</v>
      </c>
      <c r="D251" s="5">
        <f t="shared" si="34"/>
        <v>0</v>
      </c>
      <c r="F251" s="5">
        <f t="shared" si="37"/>
        <v>0</v>
      </c>
    </row>
    <row r="252" spans="1:16" x14ac:dyDescent="0.25">
      <c r="A252" s="19" t="s">
        <v>15</v>
      </c>
      <c r="B252" s="5">
        <v>0</v>
      </c>
      <c r="D252" s="5">
        <f t="shared" si="34"/>
        <v>0</v>
      </c>
      <c r="F252" s="5">
        <f t="shared" si="37"/>
        <v>0</v>
      </c>
    </row>
    <row r="253" spans="1:16" x14ac:dyDescent="0.25">
      <c r="A253" s="6" t="s">
        <v>16</v>
      </c>
      <c r="B253" s="7">
        <f>SUM(B241:B252)</f>
        <v>100</v>
      </c>
      <c r="D253" s="23">
        <f>SUM(D241:D252)</f>
        <v>100</v>
      </c>
      <c r="F253" s="7">
        <f>SUM(F241:F252)</f>
        <v>0</v>
      </c>
    </row>
    <row r="254" spans="1:16" x14ac:dyDescent="0.25">
      <c r="A254" s="6"/>
      <c r="B254" s="7"/>
      <c r="D254" s="7"/>
      <c r="F254" s="7"/>
      <c r="J254" s="91"/>
      <c r="P254" s="90"/>
    </row>
    <row r="255" spans="1:16" x14ac:dyDescent="0.25">
      <c r="A255" s="6"/>
      <c r="B255" s="7"/>
      <c r="D255" s="7"/>
      <c r="F255" s="7"/>
      <c r="J255" s="123"/>
      <c r="P255" s="122"/>
    </row>
    <row r="256" spans="1:16" x14ac:dyDescent="0.25">
      <c r="A256" s="121">
        <v>24102</v>
      </c>
      <c r="B256" s="173" t="s">
        <v>139</v>
      </c>
      <c r="C256" s="173"/>
      <c r="D256" s="173"/>
      <c r="E256" s="173"/>
      <c r="F256" s="173"/>
      <c r="G256" s="173"/>
      <c r="H256" s="173"/>
      <c r="J256" s="123"/>
      <c r="P256" s="122"/>
    </row>
    <row r="257" spans="1:16" x14ac:dyDescent="0.25">
      <c r="D257" s="23">
        <v>3000</v>
      </c>
      <c r="E257" s="2">
        <v>12</v>
      </c>
      <c r="F257" s="2"/>
      <c r="G257" s="10">
        <f>D257/E257</f>
        <v>250</v>
      </c>
      <c r="J257" s="123"/>
      <c r="P257" s="122"/>
    </row>
    <row r="258" spans="1:16" x14ac:dyDescent="0.25">
      <c r="A258" s="20"/>
      <c r="B258" s="121" t="s">
        <v>1</v>
      </c>
      <c r="C258" s="121"/>
      <c r="D258" s="24" t="s">
        <v>2</v>
      </c>
      <c r="E258" s="121"/>
      <c r="F258" s="121" t="s">
        <v>3</v>
      </c>
      <c r="G258" s="27"/>
      <c r="H258" s="20"/>
      <c r="J258" s="123"/>
      <c r="P258" s="122"/>
    </row>
    <row r="259" spans="1:16" x14ac:dyDescent="0.25">
      <c r="A259" s="19" t="s">
        <v>4</v>
      </c>
      <c r="B259" s="5">
        <v>0</v>
      </c>
      <c r="D259" s="5">
        <f>B259-F259</f>
        <v>0</v>
      </c>
      <c r="F259" s="5">
        <f>SUM(J259:AZ259)</f>
        <v>0</v>
      </c>
      <c r="J259" s="123"/>
      <c r="P259" s="122"/>
    </row>
    <row r="260" spans="1:16" x14ac:dyDescent="0.25">
      <c r="A260" s="19" t="s">
        <v>5</v>
      </c>
      <c r="B260" s="5">
        <v>0</v>
      </c>
      <c r="D260" s="5">
        <f t="shared" ref="D260:D270" si="38">B260-F260</f>
        <v>0</v>
      </c>
      <c r="F260" s="5">
        <f t="shared" ref="F260" si="39">SUM(J260:AZ260)</f>
        <v>0</v>
      </c>
      <c r="J260" s="123"/>
      <c r="P260" s="122"/>
    </row>
    <row r="261" spans="1:16" x14ac:dyDescent="0.25">
      <c r="A261" s="19" t="s">
        <v>6</v>
      </c>
      <c r="B261" s="118">
        <v>3000</v>
      </c>
      <c r="D261" s="5">
        <f t="shared" si="38"/>
        <v>1119.96</v>
      </c>
      <c r="F261" s="5">
        <f>SUM(J261:AZ261)</f>
        <v>1880.04</v>
      </c>
      <c r="J261" s="123"/>
      <c r="K261" s="33">
        <f>1880.04</f>
        <v>1880.04</v>
      </c>
      <c r="P261" s="122"/>
    </row>
    <row r="262" spans="1:16" x14ac:dyDescent="0.25">
      <c r="A262" s="19" t="s">
        <v>7</v>
      </c>
      <c r="B262" s="5">
        <v>0</v>
      </c>
      <c r="D262" s="5">
        <f t="shared" si="38"/>
        <v>0</v>
      </c>
      <c r="F262" s="5">
        <f t="shared" ref="F262:F270" si="40">SUM(J262:AZ262)</f>
        <v>0</v>
      </c>
      <c r="J262" s="123"/>
      <c r="P262" s="122"/>
    </row>
    <row r="263" spans="1:16" x14ac:dyDescent="0.25">
      <c r="A263" s="19" t="s">
        <v>8</v>
      </c>
      <c r="B263" s="5">
        <v>0</v>
      </c>
      <c r="D263" s="5">
        <f t="shared" si="38"/>
        <v>0</v>
      </c>
      <c r="F263" s="5">
        <f t="shared" si="40"/>
        <v>0</v>
      </c>
      <c r="J263" s="123"/>
      <c r="P263" s="122"/>
    </row>
    <row r="264" spans="1:16" x14ac:dyDescent="0.25">
      <c r="A264" s="19" t="s">
        <v>9</v>
      </c>
      <c r="B264" s="5">
        <v>0</v>
      </c>
      <c r="D264" s="5">
        <f t="shared" si="38"/>
        <v>0</v>
      </c>
      <c r="F264" s="5">
        <f t="shared" si="40"/>
        <v>0</v>
      </c>
      <c r="J264" s="123"/>
      <c r="P264" s="122"/>
    </row>
    <row r="265" spans="1:16" x14ac:dyDescent="0.25">
      <c r="A265" s="19" t="s">
        <v>10</v>
      </c>
      <c r="B265" s="5">
        <v>0</v>
      </c>
      <c r="D265" s="5">
        <f t="shared" si="38"/>
        <v>0</v>
      </c>
      <c r="F265" s="5">
        <f t="shared" si="40"/>
        <v>0</v>
      </c>
      <c r="J265" s="123"/>
      <c r="P265" s="122"/>
    </row>
    <row r="266" spans="1:16" x14ac:dyDescent="0.25">
      <c r="A266" s="19" t="s">
        <v>11</v>
      </c>
      <c r="B266" s="5">
        <v>0</v>
      </c>
      <c r="D266" s="5">
        <f t="shared" si="38"/>
        <v>0</v>
      </c>
      <c r="F266" s="5">
        <f t="shared" si="40"/>
        <v>0</v>
      </c>
      <c r="J266" s="123"/>
      <c r="P266" s="122"/>
    </row>
    <row r="267" spans="1:16" x14ac:dyDescent="0.25">
      <c r="A267" s="19" t="s">
        <v>12</v>
      </c>
      <c r="B267" s="5">
        <v>0</v>
      </c>
      <c r="D267" s="5">
        <f t="shared" si="38"/>
        <v>0</v>
      </c>
      <c r="F267" s="5">
        <f t="shared" si="40"/>
        <v>0</v>
      </c>
      <c r="J267" s="123"/>
      <c r="P267" s="122"/>
    </row>
    <row r="268" spans="1:16" x14ac:dyDescent="0.25">
      <c r="A268" s="19" t="s">
        <v>13</v>
      </c>
      <c r="B268" s="5">
        <v>0</v>
      </c>
      <c r="D268" s="5">
        <f t="shared" si="38"/>
        <v>0</v>
      </c>
      <c r="F268" s="5">
        <f t="shared" si="40"/>
        <v>0</v>
      </c>
      <c r="J268" s="123"/>
      <c r="P268" s="122"/>
    </row>
    <row r="269" spans="1:16" x14ac:dyDescent="0.25">
      <c r="A269" s="19" t="s">
        <v>14</v>
      </c>
      <c r="B269" s="5">
        <v>0</v>
      </c>
      <c r="D269" s="5">
        <f t="shared" si="38"/>
        <v>0</v>
      </c>
      <c r="F269" s="5">
        <f t="shared" si="40"/>
        <v>0</v>
      </c>
      <c r="J269" s="123"/>
      <c r="P269" s="122"/>
    </row>
    <row r="270" spans="1:16" x14ac:dyDescent="0.25">
      <c r="A270" s="19" t="s">
        <v>15</v>
      </c>
      <c r="B270" s="5">
        <v>0</v>
      </c>
      <c r="D270" s="5">
        <f t="shared" si="38"/>
        <v>0</v>
      </c>
      <c r="F270" s="5">
        <f t="shared" si="40"/>
        <v>0</v>
      </c>
      <c r="J270" s="123"/>
      <c r="P270" s="122"/>
    </row>
    <row r="271" spans="1:16" x14ac:dyDescent="0.25">
      <c r="A271" s="6" t="s">
        <v>16</v>
      </c>
      <c r="B271" s="7">
        <f>SUM(B259:B270)</f>
        <v>3000</v>
      </c>
      <c r="D271" s="23">
        <f>SUM(D259:D270)</f>
        <v>1119.96</v>
      </c>
      <c r="F271" s="7">
        <f>SUM(F259:F270)</f>
        <v>1880.04</v>
      </c>
      <c r="J271" s="123"/>
      <c r="P271" s="122"/>
    </row>
    <row r="272" spans="1:16" x14ac:dyDescent="0.25">
      <c r="A272" s="6"/>
      <c r="B272" s="7"/>
      <c r="D272" s="7"/>
      <c r="F272" s="7"/>
      <c r="J272" s="123"/>
      <c r="P272" s="122"/>
    </row>
    <row r="273" spans="1:18" x14ac:dyDescent="0.25">
      <c r="A273" s="6"/>
      <c r="B273" s="7"/>
      <c r="D273" s="7"/>
      <c r="F273" s="7"/>
      <c r="J273" s="123"/>
      <c r="P273" s="122"/>
    </row>
    <row r="274" spans="1:18" x14ac:dyDescent="0.25">
      <c r="A274" s="139">
        <v>24103</v>
      </c>
      <c r="B274" s="173" t="s">
        <v>172</v>
      </c>
      <c r="C274" s="173"/>
      <c r="D274" s="173"/>
      <c r="E274" s="173"/>
      <c r="F274" s="173"/>
      <c r="G274" s="173"/>
      <c r="H274" s="173"/>
      <c r="J274" s="141"/>
      <c r="P274" s="140"/>
    </row>
    <row r="275" spans="1:18" x14ac:dyDescent="0.25">
      <c r="D275" s="23">
        <v>2500</v>
      </c>
      <c r="E275" s="2">
        <v>12</v>
      </c>
      <c r="F275" s="2"/>
      <c r="G275" s="10">
        <f>D275/E275</f>
        <v>208.33333333333334</v>
      </c>
      <c r="J275" s="141"/>
      <c r="P275" s="140"/>
    </row>
    <row r="276" spans="1:18" x14ac:dyDescent="0.25">
      <c r="A276" s="20"/>
      <c r="B276" s="139" t="s">
        <v>1</v>
      </c>
      <c r="C276" s="139"/>
      <c r="D276" s="24" t="s">
        <v>2</v>
      </c>
      <c r="E276" s="139"/>
      <c r="F276" s="139" t="s">
        <v>3</v>
      </c>
      <c r="G276" s="27"/>
      <c r="H276" s="20"/>
      <c r="J276" s="141"/>
      <c r="P276" s="140"/>
    </row>
    <row r="277" spans="1:18" x14ac:dyDescent="0.25">
      <c r="A277" s="19" t="s">
        <v>4</v>
      </c>
      <c r="B277" s="5">
        <v>0</v>
      </c>
      <c r="D277" s="5">
        <f>B277-F277</f>
        <v>0</v>
      </c>
      <c r="F277" s="5">
        <f>SUM(J277:AZ277)</f>
        <v>0</v>
      </c>
      <c r="J277" s="141"/>
      <c r="P277" s="140"/>
    </row>
    <row r="278" spans="1:18" x14ac:dyDescent="0.25">
      <c r="A278" s="19" t="s">
        <v>5</v>
      </c>
      <c r="B278" s="5">
        <v>0</v>
      </c>
      <c r="D278" s="5">
        <f t="shared" ref="D278:D288" si="41">B278-F278</f>
        <v>0</v>
      </c>
      <c r="F278" s="5">
        <f t="shared" ref="F278" si="42">SUM(J278:AZ278)</f>
        <v>0</v>
      </c>
      <c r="J278" s="141"/>
      <c r="P278" s="140"/>
    </row>
    <row r="279" spans="1:18" x14ac:dyDescent="0.25">
      <c r="A279" s="19" t="s">
        <v>6</v>
      </c>
      <c r="B279" s="97">
        <v>0</v>
      </c>
      <c r="D279" s="5">
        <f t="shared" si="41"/>
        <v>0</v>
      </c>
      <c r="F279" s="5">
        <f>SUM(J279:AZ279)</f>
        <v>0</v>
      </c>
      <c r="J279" s="141"/>
      <c r="P279" s="140"/>
    </row>
    <row r="280" spans="1:18" x14ac:dyDescent="0.25">
      <c r="A280" s="19" t="s">
        <v>7</v>
      </c>
      <c r="B280" s="5">
        <v>0</v>
      </c>
      <c r="D280" s="5">
        <f t="shared" si="41"/>
        <v>0</v>
      </c>
      <c r="F280" s="5">
        <f t="shared" ref="F280:F288" si="43">SUM(J280:AZ280)</f>
        <v>0</v>
      </c>
      <c r="J280" s="141"/>
      <c r="P280" s="140"/>
    </row>
    <row r="281" spans="1:18" x14ac:dyDescent="0.25">
      <c r="A281" s="19" t="s">
        <v>8</v>
      </c>
      <c r="B281" s="5">
        <v>0</v>
      </c>
      <c r="D281" s="5">
        <f t="shared" si="41"/>
        <v>0</v>
      </c>
      <c r="F281" s="5">
        <f t="shared" si="43"/>
        <v>0</v>
      </c>
      <c r="J281" s="141"/>
      <c r="P281" s="140"/>
    </row>
    <row r="282" spans="1:18" x14ac:dyDescent="0.25">
      <c r="A282" s="19" t="s">
        <v>9</v>
      </c>
      <c r="B282" s="118">
        <f>2500</f>
        <v>2500</v>
      </c>
      <c r="D282" s="5">
        <f t="shared" si="41"/>
        <v>200</v>
      </c>
      <c r="F282" s="5">
        <f t="shared" si="43"/>
        <v>2300</v>
      </c>
      <c r="J282" s="141"/>
      <c r="P282" s="140"/>
      <c r="Q282" s="33"/>
      <c r="R282" s="33">
        <f>2300</f>
        <v>2300</v>
      </c>
    </row>
    <row r="283" spans="1:18" x14ac:dyDescent="0.25">
      <c r="A283" s="19" t="s">
        <v>10</v>
      </c>
      <c r="B283" s="5">
        <v>0</v>
      </c>
      <c r="D283" s="5">
        <f t="shared" si="41"/>
        <v>0</v>
      </c>
      <c r="F283" s="5">
        <f t="shared" si="43"/>
        <v>0</v>
      </c>
      <c r="J283" s="141"/>
      <c r="P283" s="140"/>
    </row>
    <row r="284" spans="1:18" x14ac:dyDescent="0.25">
      <c r="A284" s="19" t="s">
        <v>11</v>
      </c>
      <c r="B284" s="118">
        <f>14000</f>
        <v>14000</v>
      </c>
      <c r="D284" s="5">
        <f t="shared" si="41"/>
        <v>7400</v>
      </c>
      <c r="F284" s="5">
        <f t="shared" si="43"/>
        <v>6600</v>
      </c>
      <c r="J284" s="141"/>
      <c r="N284" s="33">
        <f>6600</f>
        <v>6600</v>
      </c>
      <c r="P284" s="140"/>
    </row>
    <row r="285" spans="1:18" x14ac:dyDescent="0.25">
      <c r="A285" s="19" t="s">
        <v>12</v>
      </c>
      <c r="B285" s="5">
        <v>0</v>
      </c>
      <c r="D285" s="5">
        <f t="shared" si="41"/>
        <v>0</v>
      </c>
      <c r="F285" s="5">
        <f t="shared" si="43"/>
        <v>0</v>
      </c>
      <c r="J285" s="141"/>
      <c r="P285" s="140"/>
    </row>
    <row r="286" spans="1:18" x14ac:dyDescent="0.25">
      <c r="A286" s="19" t="s">
        <v>13</v>
      </c>
      <c r="B286" s="5">
        <v>0</v>
      </c>
      <c r="D286" s="5">
        <f t="shared" si="41"/>
        <v>0</v>
      </c>
      <c r="F286" s="5">
        <f t="shared" si="43"/>
        <v>0</v>
      </c>
      <c r="J286" s="141"/>
      <c r="P286" s="140"/>
    </row>
    <row r="287" spans="1:18" x14ac:dyDescent="0.25">
      <c r="A287" s="19" t="s">
        <v>14</v>
      </c>
      <c r="B287" s="5">
        <v>0</v>
      </c>
      <c r="D287" s="5">
        <f t="shared" si="41"/>
        <v>0</v>
      </c>
      <c r="F287" s="5">
        <f t="shared" si="43"/>
        <v>0</v>
      </c>
      <c r="J287" s="141"/>
      <c r="P287" s="140"/>
    </row>
    <row r="288" spans="1:18" x14ac:dyDescent="0.25">
      <c r="A288" s="19" t="s">
        <v>15</v>
      </c>
      <c r="B288" s="5">
        <v>0</v>
      </c>
      <c r="D288" s="5">
        <f t="shared" si="41"/>
        <v>0</v>
      </c>
      <c r="F288" s="5">
        <f t="shared" si="43"/>
        <v>0</v>
      </c>
      <c r="J288" s="141"/>
      <c r="P288" s="140"/>
    </row>
    <row r="289" spans="1:22" x14ac:dyDescent="0.25">
      <c r="A289" s="6" t="s">
        <v>16</v>
      </c>
      <c r="B289" s="7">
        <f>SUM(B277:B288)</f>
        <v>16500</v>
      </c>
      <c r="D289" s="23">
        <f>SUM(D277:D288)</f>
        <v>7600</v>
      </c>
      <c r="F289" s="7">
        <f>SUM(F277:F288)</f>
        <v>8900</v>
      </c>
      <c r="J289" s="141"/>
      <c r="P289" s="140"/>
    </row>
    <row r="290" spans="1:22" x14ac:dyDescent="0.25">
      <c r="A290" s="6"/>
      <c r="B290" s="7"/>
      <c r="D290" s="7"/>
      <c r="F290" s="7"/>
      <c r="J290" s="141"/>
      <c r="P290" s="140"/>
    </row>
    <row r="291" spans="1:22" x14ac:dyDescent="0.25">
      <c r="A291" s="6"/>
      <c r="B291" s="7"/>
      <c r="D291" s="7"/>
      <c r="F291" s="7"/>
      <c r="J291" s="141"/>
      <c r="P291" s="140"/>
    </row>
    <row r="292" spans="1:22" x14ac:dyDescent="0.25">
      <c r="A292" s="49">
        <v>24201</v>
      </c>
      <c r="B292" s="173" t="s">
        <v>90</v>
      </c>
      <c r="C292" s="173"/>
      <c r="D292" s="173"/>
      <c r="E292" s="173"/>
      <c r="F292" s="173"/>
      <c r="G292" s="173"/>
      <c r="H292" s="173"/>
    </row>
    <row r="293" spans="1:22" x14ac:dyDescent="0.25">
      <c r="D293" s="23">
        <v>10000</v>
      </c>
      <c r="E293" s="2">
        <v>12</v>
      </c>
      <c r="F293" s="2"/>
      <c r="G293" s="10">
        <f>D293/E293</f>
        <v>833.33333333333337</v>
      </c>
    </row>
    <row r="294" spans="1:22" x14ac:dyDescent="0.25">
      <c r="A294" s="20"/>
      <c r="B294" s="49" t="s">
        <v>1</v>
      </c>
      <c r="C294" s="49"/>
      <c r="D294" s="24" t="s">
        <v>2</v>
      </c>
      <c r="E294" s="49"/>
      <c r="F294" s="49" t="s">
        <v>3</v>
      </c>
      <c r="G294" s="27"/>
      <c r="H294" s="20"/>
    </row>
    <row r="295" spans="1:22" x14ac:dyDescent="0.25">
      <c r="A295" s="19" t="s">
        <v>4</v>
      </c>
      <c r="B295" s="5">
        <v>833</v>
      </c>
      <c r="D295" s="5">
        <f>B295-F295</f>
        <v>833</v>
      </c>
      <c r="F295" s="5">
        <f>SUM(J295:AZ295)</f>
        <v>0</v>
      </c>
    </row>
    <row r="296" spans="1:22" x14ac:dyDescent="0.25">
      <c r="A296" s="19" t="s">
        <v>5</v>
      </c>
      <c r="B296" s="5">
        <v>833</v>
      </c>
      <c r="D296" s="5">
        <f t="shared" ref="D296:D306" si="44">B296-F296</f>
        <v>833</v>
      </c>
      <c r="F296" s="5">
        <f t="shared" ref="F296" si="45">SUM(J296:AZ296)</f>
        <v>0</v>
      </c>
    </row>
    <row r="297" spans="1:22" x14ac:dyDescent="0.25">
      <c r="A297" s="19" t="s">
        <v>6</v>
      </c>
      <c r="B297" s="5">
        <v>833</v>
      </c>
      <c r="D297" s="5">
        <f t="shared" si="44"/>
        <v>-2155.02</v>
      </c>
      <c r="F297" s="5">
        <f>SUM(J297:AZ297)</f>
        <v>2988.02</v>
      </c>
      <c r="K297" s="33">
        <f>2988.02</f>
        <v>2988.02</v>
      </c>
    </row>
    <row r="298" spans="1:22" x14ac:dyDescent="0.25">
      <c r="A298" s="19" t="s">
        <v>7</v>
      </c>
      <c r="B298" s="5">
        <v>833</v>
      </c>
      <c r="D298" s="5">
        <f t="shared" si="44"/>
        <v>833</v>
      </c>
      <c r="F298" s="5">
        <f>SUM(J298:AZ298)</f>
        <v>0</v>
      </c>
    </row>
    <row r="299" spans="1:22" x14ac:dyDescent="0.25">
      <c r="A299" s="19" t="s">
        <v>8</v>
      </c>
      <c r="B299" s="5">
        <v>833</v>
      </c>
      <c r="D299" s="5">
        <f t="shared" si="44"/>
        <v>833</v>
      </c>
      <c r="F299" s="5">
        <f t="shared" ref="F299:F300" si="46">SUM(J299:AZ299)</f>
        <v>0</v>
      </c>
    </row>
    <row r="300" spans="1:22" x14ac:dyDescent="0.25">
      <c r="A300" s="19" t="s">
        <v>9</v>
      </c>
      <c r="B300" s="5">
        <v>833</v>
      </c>
      <c r="D300" s="5">
        <f t="shared" si="44"/>
        <v>809</v>
      </c>
      <c r="F300" s="5">
        <f t="shared" si="46"/>
        <v>24</v>
      </c>
      <c r="Q300" s="33"/>
      <c r="R300" s="33">
        <f>24</f>
        <v>24</v>
      </c>
    </row>
    <row r="301" spans="1:22" x14ac:dyDescent="0.25">
      <c r="A301" s="19" t="s">
        <v>10</v>
      </c>
      <c r="B301" s="5">
        <v>833</v>
      </c>
      <c r="D301" s="5">
        <f>B301-F301</f>
        <v>833</v>
      </c>
      <c r="F301" s="5">
        <v>0</v>
      </c>
      <c r="S301" s="33"/>
    </row>
    <row r="302" spans="1:22" x14ac:dyDescent="0.25">
      <c r="A302" s="19" t="s">
        <v>11</v>
      </c>
      <c r="B302" s="5">
        <v>833</v>
      </c>
      <c r="D302" s="5">
        <f t="shared" si="44"/>
        <v>-647</v>
      </c>
      <c r="F302" s="5">
        <f t="shared" ref="F302:F306" si="47">SUM(J302:AZ302)</f>
        <v>1480</v>
      </c>
      <c r="J302" s="59">
        <f>420</f>
        <v>420</v>
      </c>
      <c r="N302" s="33">
        <f>1060</f>
        <v>1060</v>
      </c>
    </row>
    <row r="303" spans="1:22" x14ac:dyDescent="0.25">
      <c r="A303" s="19" t="s">
        <v>12</v>
      </c>
      <c r="B303" s="5">
        <v>834</v>
      </c>
      <c r="D303" s="5">
        <f t="shared" si="44"/>
        <v>834</v>
      </c>
      <c r="F303" s="5">
        <f t="shared" si="47"/>
        <v>0</v>
      </c>
      <c r="V303" s="33"/>
    </row>
    <row r="304" spans="1:22" x14ac:dyDescent="0.25">
      <c r="A304" s="19" t="s">
        <v>13</v>
      </c>
      <c r="B304" s="5">
        <v>834</v>
      </c>
      <c r="D304" s="5">
        <f t="shared" si="44"/>
        <v>309</v>
      </c>
      <c r="F304" s="5">
        <f t="shared" si="47"/>
        <v>525</v>
      </c>
      <c r="M304" s="33">
        <f>525</f>
        <v>525</v>
      </c>
    </row>
    <row r="305" spans="1:20" x14ac:dyDescent="0.25">
      <c r="A305" s="19" t="s">
        <v>14</v>
      </c>
      <c r="B305" s="5">
        <v>834</v>
      </c>
      <c r="D305" s="5">
        <f t="shared" si="44"/>
        <v>834</v>
      </c>
      <c r="F305" s="5">
        <f t="shared" si="47"/>
        <v>0</v>
      </c>
    </row>
    <row r="306" spans="1:20" x14ac:dyDescent="0.25">
      <c r="A306" s="19" t="s">
        <v>15</v>
      </c>
      <c r="B306" s="5">
        <v>834</v>
      </c>
      <c r="D306" s="5">
        <f t="shared" si="44"/>
        <v>834</v>
      </c>
      <c r="F306" s="5">
        <f t="shared" si="47"/>
        <v>0</v>
      </c>
    </row>
    <row r="307" spans="1:20" x14ac:dyDescent="0.25">
      <c r="A307" s="6" t="s">
        <v>16</v>
      </c>
      <c r="B307" s="7">
        <f>SUM(B295:B306)</f>
        <v>10000</v>
      </c>
      <c r="D307" s="23">
        <f>SUM(D295:D306)</f>
        <v>4982.9799999999996</v>
      </c>
      <c r="F307" s="7">
        <f>SUM(F295:F306)</f>
        <v>5017.0200000000004</v>
      </c>
    </row>
    <row r="308" spans="1:20" x14ac:dyDescent="0.25">
      <c r="J308" s="91"/>
      <c r="P308" s="90"/>
    </row>
    <row r="310" spans="1:20" x14ac:dyDescent="0.25">
      <c r="A310" s="49">
        <v>24301</v>
      </c>
      <c r="B310" s="173" t="s">
        <v>91</v>
      </c>
      <c r="C310" s="173"/>
      <c r="D310" s="173"/>
      <c r="E310" s="173"/>
      <c r="F310" s="173"/>
      <c r="G310" s="173"/>
      <c r="H310" s="173"/>
    </row>
    <row r="311" spans="1:20" x14ac:dyDescent="0.25">
      <c r="D311" s="23">
        <v>5000</v>
      </c>
      <c r="E311" s="2">
        <v>12</v>
      </c>
      <c r="F311" s="2"/>
      <c r="G311" s="10">
        <f>D311/E311</f>
        <v>416.66666666666669</v>
      </c>
    </row>
    <row r="312" spans="1:20" x14ac:dyDescent="0.25">
      <c r="A312" s="20"/>
      <c r="B312" s="49" t="s">
        <v>1</v>
      </c>
      <c r="C312" s="49"/>
      <c r="D312" s="24" t="s">
        <v>2</v>
      </c>
      <c r="E312" s="49"/>
      <c r="F312" s="49" t="s">
        <v>3</v>
      </c>
      <c r="G312" s="27"/>
      <c r="H312" s="20"/>
    </row>
    <row r="313" spans="1:20" x14ac:dyDescent="0.25">
      <c r="A313" s="19" t="s">
        <v>4</v>
      </c>
      <c r="B313" s="5">
        <v>416</v>
      </c>
      <c r="D313" s="5">
        <f>B313-F313</f>
        <v>416</v>
      </c>
      <c r="F313" s="5">
        <f>SUM(J313:AZ313)</f>
        <v>0</v>
      </c>
    </row>
    <row r="314" spans="1:20" x14ac:dyDescent="0.25">
      <c r="A314" s="19" t="s">
        <v>5</v>
      </c>
      <c r="B314" s="5">
        <v>416</v>
      </c>
      <c r="D314" s="5">
        <f t="shared" ref="D314:D324" si="48">B314-F314</f>
        <v>416</v>
      </c>
      <c r="F314" s="5">
        <f t="shared" ref="F314" si="49">SUM(J314:AZ314)</f>
        <v>0</v>
      </c>
    </row>
    <row r="315" spans="1:20" x14ac:dyDescent="0.25">
      <c r="A315" s="19" t="s">
        <v>6</v>
      </c>
      <c r="B315" s="5">
        <v>416</v>
      </c>
      <c r="D315" s="5">
        <f t="shared" si="48"/>
        <v>-971</v>
      </c>
      <c r="F315" s="5">
        <f>SUM(J315:AZ315)</f>
        <v>1387</v>
      </c>
      <c r="T315" s="33">
        <f>1387</f>
        <v>1387</v>
      </c>
    </row>
    <row r="316" spans="1:20" x14ac:dyDescent="0.25">
      <c r="A316" s="19" t="s">
        <v>7</v>
      </c>
      <c r="B316" s="5">
        <v>416</v>
      </c>
      <c r="D316" s="5">
        <f t="shared" si="48"/>
        <v>416</v>
      </c>
      <c r="F316" s="5">
        <f t="shared" ref="F316:F319" si="50">SUM(J316:AZ316)</f>
        <v>0</v>
      </c>
    </row>
    <row r="317" spans="1:20" x14ac:dyDescent="0.25">
      <c r="A317" s="19" t="s">
        <v>8</v>
      </c>
      <c r="B317" s="106">
        <v>417</v>
      </c>
      <c r="D317" s="5">
        <f t="shared" si="48"/>
        <v>417</v>
      </c>
      <c r="F317" s="5">
        <f t="shared" si="50"/>
        <v>0</v>
      </c>
    </row>
    <row r="318" spans="1:20" x14ac:dyDescent="0.25">
      <c r="A318" s="19" t="s">
        <v>9</v>
      </c>
      <c r="B318" s="5">
        <v>417</v>
      </c>
      <c r="D318" s="5">
        <f t="shared" si="48"/>
        <v>417</v>
      </c>
      <c r="F318" s="5">
        <f t="shared" si="50"/>
        <v>0</v>
      </c>
    </row>
    <row r="319" spans="1:20" x14ac:dyDescent="0.25">
      <c r="A319" s="19" t="s">
        <v>10</v>
      </c>
      <c r="B319" s="5">
        <v>417</v>
      </c>
      <c r="D319" s="5">
        <f t="shared" si="48"/>
        <v>349</v>
      </c>
      <c r="F319" s="5">
        <f t="shared" si="50"/>
        <v>68</v>
      </c>
      <c r="N319" s="33"/>
      <c r="S319" s="33">
        <f>68</f>
        <v>68</v>
      </c>
    </row>
    <row r="320" spans="1:20" x14ac:dyDescent="0.25">
      <c r="A320" s="19" t="s">
        <v>11</v>
      </c>
      <c r="B320" s="5">
        <v>417</v>
      </c>
      <c r="D320" s="5">
        <f t="shared" si="48"/>
        <v>-2387</v>
      </c>
      <c r="F320" s="5">
        <f t="shared" ref="F320:F324" si="51">SUM(J320:AZ320)</f>
        <v>2804</v>
      </c>
      <c r="Q320" s="33">
        <f>2804</f>
        <v>2804</v>
      </c>
    </row>
    <row r="321" spans="1:16" x14ac:dyDescent="0.25">
      <c r="A321" s="19" t="s">
        <v>12</v>
      </c>
      <c r="B321" s="5">
        <v>417</v>
      </c>
      <c r="D321" s="5">
        <f t="shared" si="48"/>
        <v>417</v>
      </c>
      <c r="F321" s="5">
        <f t="shared" si="51"/>
        <v>0</v>
      </c>
    </row>
    <row r="322" spans="1:16" x14ac:dyDescent="0.25">
      <c r="A322" s="19" t="s">
        <v>13</v>
      </c>
      <c r="B322" s="5">
        <v>417</v>
      </c>
      <c r="D322" s="5">
        <f t="shared" si="48"/>
        <v>417</v>
      </c>
      <c r="F322" s="5">
        <f t="shared" si="51"/>
        <v>0</v>
      </c>
    </row>
    <row r="323" spans="1:16" x14ac:dyDescent="0.25">
      <c r="A323" s="19" t="s">
        <v>14</v>
      </c>
      <c r="B323" s="5">
        <v>417</v>
      </c>
      <c r="D323" s="5">
        <f t="shared" si="48"/>
        <v>417</v>
      </c>
      <c r="F323" s="5">
        <f t="shared" si="51"/>
        <v>0</v>
      </c>
    </row>
    <row r="324" spans="1:16" x14ac:dyDescent="0.25">
      <c r="A324" s="19" t="s">
        <v>15</v>
      </c>
      <c r="B324" s="5">
        <v>417</v>
      </c>
      <c r="D324" s="5">
        <f t="shared" si="48"/>
        <v>417</v>
      </c>
      <c r="F324" s="5">
        <f t="shared" si="51"/>
        <v>0</v>
      </c>
    </row>
    <row r="325" spans="1:16" x14ac:dyDescent="0.25">
      <c r="A325" s="6" t="s">
        <v>16</v>
      </c>
      <c r="B325" s="7">
        <f>SUM(B313:B324)</f>
        <v>5000</v>
      </c>
      <c r="D325" s="23">
        <f>SUM(D313:D324)</f>
        <v>741</v>
      </c>
      <c r="F325" s="7">
        <f>SUM(F313:F324)</f>
        <v>4259</v>
      </c>
    </row>
    <row r="326" spans="1:16" x14ac:dyDescent="0.25">
      <c r="J326" s="91"/>
      <c r="P326" s="90"/>
    </row>
    <row r="328" spans="1:16" x14ac:dyDescent="0.25">
      <c r="A328" s="49">
        <v>24401</v>
      </c>
      <c r="B328" s="173" t="s">
        <v>92</v>
      </c>
      <c r="C328" s="173"/>
      <c r="D328" s="173"/>
      <c r="E328" s="173"/>
      <c r="F328" s="173"/>
      <c r="G328" s="173"/>
      <c r="H328" s="173"/>
    </row>
    <row r="329" spans="1:16" x14ac:dyDescent="0.25">
      <c r="D329" s="23">
        <v>5000</v>
      </c>
      <c r="E329" s="2">
        <v>12</v>
      </c>
      <c r="F329" s="2"/>
      <c r="G329" s="10">
        <f>D329/E329</f>
        <v>416.66666666666669</v>
      </c>
    </row>
    <row r="330" spans="1:16" x14ac:dyDescent="0.25">
      <c r="A330" s="20"/>
      <c r="B330" s="49" t="s">
        <v>1</v>
      </c>
      <c r="C330" s="49"/>
      <c r="D330" s="24" t="s">
        <v>2</v>
      </c>
      <c r="E330" s="49"/>
      <c r="F330" s="49" t="s">
        <v>3</v>
      </c>
      <c r="G330" s="27"/>
      <c r="H330" s="20"/>
    </row>
    <row r="331" spans="1:16" x14ac:dyDescent="0.25">
      <c r="A331" s="19" t="s">
        <v>4</v>
      </c>
      <c r="B331" s="5">
        <v>416</v>
      </c>
      <c r="D331" s="5">
        <f>B331-F331</f>
        <v>416</v>
      </c>
      <c r="F331" s="5">
        <f>SUM(J331:AZ331)</f>
        <v>0</v>
      </c>
    </row>
    <row r="332" spans="1:16" x14ac:dyDescent="0.25">
      <c r="A332" s="19" t="s">
        <v>5</v>
      </c>
      <c r="B332" s="5">
        <v>416</v>
      </c>
      <c r="D332" s="5">
        <f t="shared" ref="D332:D342" si="52">B332-F332</f>
        <v>416</v>
      </c>
      <c r="F332" s="5">
        <f t="shared" ref="F332" si="53">SUM(J332:AZ332)</f>
        <v>0</v>
      </c>
    </row>
    <row r="333" spans="1:16" x14ac:dyDescent="0.25">
      <c r="A333" s="19" t="s">
        <v>6</v>
      </c>
      <c r="B333" s="5">
        <v>416</v>
      </c>
      <c r="D333" s="5">
        <f t="shared" si="52"/>
        <v>416</v>
      </c>
      <c r="F333" s="5">
        <f>SUM(J333:AZ333)</f>
        <v>0</v>
      </c>
    </row>
    <row r="334" spans="1:16" x14ac:dyDescent="0.25">
      <c r="A334" s="19" t="s">
        <v>7</v>
      </c>
      <c r="B334" s="5">
        <v>416</v>
      </c>
      <c r="D334" s="5">
        <f t="shared" si="52"/>
        <v>416</v>
      </c>
      <c r="F334" s="5">
        <f t="shared" ref="F334:F337" si="54">SUM(J334:AZ334)</f>
        <v>0</v>
      </c>
    </row>
    <row r="335" spans="1:16" x14ac:dyDescent="0.25">
      <c r="A335" s="19" t="s">
        <v>8</v>
      </c>
      <c r="B335" s="5">
        <v>417</v>
      </c>
      <c r="D335" s="5">
        <f t="shared" si="52"/>
        <v>417</v>
      </c>
      <c r="F335" s="5">
        <f t="shared" si="54"/>
        <v>0</v>
      </c>
    </row>
    <row r="336" spans="1:16" x14ac:dyDescent="0.25">
      <c r="A336" s="19" t="s">
        <v>9</v>
      </c>
      <c r="B336" s="5">
        <v>417</v>
      </c>
      <c r="D336" s="5">
        <f t="shared" si="52"/>
        <v>417</v>
      </c>
      <c r="F336" s="5">
        <f t="shared" si="54"/>
        <v>0</v>
      </c>
    </row>
    <row r="337" spans="1:20" x14ac:dyDescent="0.25">
      <c r="A337" s="19" t="s">
        <v>10</v>
      </c>
      <c r="B337" s="5">
        <v>417</v>
      </c>
      <c r="D337" s="5">
        <f t="shared" si="52"/>
        <v>417</v>
      </c>
      <c r="F337" s="5">
        <f t="shared" si="54"/>
        <v>0</v>
      </c>
    </row>
    <row r="338" spans="1:20" x14ac:dyDescent="0.25">
      <c r="A338" s="19" t="s">
        <v>11</v>
      </c>
      <c r="B338" s="5">
        <v>417</v>
      </c>
      <c r="D338" s="5">
        <f t="shared" si="52"/>
        <v>417</v>
      </c>
      <c r="F338" s="5">
        <f t="shared" ref="F338:F342" si="55">SUM(J338:AZ338)</f>
        <v>0</v>
      </c>
    </row>
    <row r="339" spans="1:20" x14ac:dyDescent="0.25">
      <c r="A339" s="19" t="s">
        <v>12</v>
      </c>
      <c r="B339" s="5">
        <v>417</v>
      </c>
      <c r="D339" s="5">
        <f t="shared" si="52"/>
        <v>417</v>
      </c>
      <c r="F339" s="5">
        <f t="shared" si="55"/>
        <v>0</v>
      </c>
    </row>
    <row r="340" spans="1:20" x14ac:dyDescent="0.25">
      <c r="A340" s="19" t="s">
        <v>13</v>
      </c>
      <c r="B340" s="5">
        <v>417</v>
      </c>
      <c r="D340" s="5">
        <f t="shared" si="52"/>
        <v>417</v>
      </c>
      <c r="F340" s="5">
        <f t="shared" si="55"/>
        <v>0</v>
      </c>
    </row>
    <row r="341" spans="1:20" x14ac:dyDescent="0.25">
      <c r="A341" s="19" t="s">
        <v>14</v>
      </c>
      <c r="B341" s="5">
        <v>417</v>
      </c>
      <c r="D341" s="5">
        <f t="shared" si="52"/>
        <v>417</v>
      </c>
      <c r="F341" s="5">
        <f t="shared" si="55"/>
        <v>0</v>
      </c>
    </row>
    <row r="342" spans="1:20" x14ac:dyDescent="0.25">
      <c r="A342" s="19" t="s">
        <v>15</v>
      </c>
      <c r="B342" s="5">
        <v>417</v>
      </c>
      <c r="D342" s="5">
        <f t="shared" si="52"/>
        <v>417</v>
      </c>
      <c r="F342" s="5">
        <f t="shared" si="55"/>
        <v>0</v>
      </c>
    </row>
    <row r="343" spans="1:20" x14ac:dyDescent="0.25">
      <c r="A343" s="6" t="s">
        <v>16</v>
      </c>
      <c r="B343" s="7">
        <f>SUM(B331:B342)</f>
        <v>5000</v>
      </c>
      <c r="D343" s="23">
        <f>SUM(D331:D342)</f>
        <v>5000</v>
      </c>
      <c r="F343" s="7">
        <f>SUM(F331:F342)</f>
        <v>0</v>
      </c>
    </row>
    <row r="344" spans="1:20" x14ac:dyDescent="0.25">
      <c r="J344" s="91"/>
      <c r="P344" s="90"/>
    </row>
    <row r="346" spans="1:20" ht="20.100000000000001" customHeight="1" x14ac:dyDescent="0.25">
      <c r="A346" s="22">
        <v>24601</v>
      </c>
      <c r="B346" s="173" t="s">
        <v>25</v>
      </c>
      <c r="C346" s="173"/>
      <c r="D346" s="173"/>
      <c r="E346" s="173"/>
      <c r="F346" s="173"/>
      <c r="G346" s="173"/>
      <c r="H346" s="173"/>
      <c r="I346" s="52"/>
      <c r="J346" s="101"/>
      <c r="K346" s="55"/>
      <c r="L346" s="72"/>
      <c r="M346" s="55"/>
      <c r="N346" s="52"/>
      <c r="O346" s="52"/>
      <c r="P346" s="95"/>
      <c r="Q346" s="52"/>
      <c r="R346" s="52"/>
      <c r="S346" s="52"/>
      <c r="T346" s="52"/>
    </row>
    <row r="347" spans="1:20" x14ac:dyDescent="0.25">
      <c r="D347" s="23">
        <v>100000</v>
      </c>
      <c r="E347" s="2">
        <v>12</v>
      </c>
      <c r="F347" s="2"/>
      <c r="G347" s="10">
        <f>D347/E347</f>
        <v>8333.3333333333339</v>
      </c>
      <c r="I347" s="52"/>
      <c r="J347" s="101"/>
      <c r="K347" s="55"/>
      <c r="L347" s="52"/>
      <c r="M347" s="55"/>
      <c r="N347" s="52"/>
      <c r="O347" s="52"/>
      <c r="P347" s="95"/>
      <c r="Q347" s="52"/>
      <c r="R347" s="52"/>
      <c r="S347" s="52"/>
      <c r="T347" s="52"/>
    </row>
    <row r="348" spans="1:20" ht="20.100000000000001" customHeight="1" x14ac:dyDescent="0.25">
      <c r="B348" s="22" t="s">
        <v>1</v>
      </c>
      <c r="C348" s="22"/>
      <c r="D348" s="24" t="s">
        <v>2</v>
      </c>
      <c r="E348" s="22"/>
      <c r="F348" s="22" t="s">
        <v>3</v>
      </c>
      <c r="G348" s="1"/>
      <c r="I348" s="52"/>
      <c r="J348" s="101"/>
      <c r="K348" s="55"/>
      <c r="L348" s="52"/>
      <c r="M348" s="55"/>
      <c r="N348" s="52"/>
      <c r="O348" s="52"/>
      <c r="P348" s="95"/>
      <c r="Q348" s="52"/>
      <c r="R348" s="52"/>
      <c r="S348" s="52"/>
      <c r="T348" s="52"/>
    </row>
    <row r="349" spans="1:20" x14ac:dyDescent="0.25">
      <c r="A349" s="8" t="s">
        <v>4</v>
      </c>
      <c r="B349" s="5">
        <v>8333</v>
      </c>
      <c r="D349" s="5">
        <f>B349-F349</f>
        <v>8333</v>
      </c>
      <c r="F349" s="5">
        <f>SUM(J349:BN349)</f>
        <v>0</v>
      </c>
      <c r="I349" s="52"/>
      <c r="J349" s="101"/>
      <c r="K349" s="55"/>
      <c r="L349" s="52"/>
      <c r="M349" s="55"/>
      <c r="N349" s="52"/>
      <c r="O349" s="52"/>
      <c r="P349" s="95"/>
      <c r="Q349" s="52"/>
      <c r="R349" s="52"/>
      <c r="S349" s="52"/>
      <c r="T349" s="52"/>
    </row>
    <row r="350" spans="1:20" x14ac:dyDescent="0.25">
      <c r="A350" s="8" t="s">
        <v>5</v>
      </c>
      <c r="B350" s="5">
        <v>8333</v>
      </c>
      <c r="D350" s="5">
        <f t="shared" ref="D350:D360" si="56">B350-F350</f>
        <v>8333</v>
      </c>
      <c r="F350" s="5">
        <f t="shared" ref="F350:F353" si="57">SUM(J350:BN350)</f>
        <v>0</v>
      </c>
      <c r="I350" s="52"/>
      <c r="J350" s="101"/>
      <c r="K350" s="55"/>
      <c r="L350" s="52"/>
      <c r="M350" s="55"/>
      <c r="N350" s="52"/>
      <c r="O350" s="52"/>
      <c r="P350" s="95"/>
      <c r="Q350" s="52"/>
      <c r="R350" s="52"/>
      <c r="S350" s="52"/>
      <c r="T350" s="52"/>
    </row>
    <row r="351" spans="1:20" x14ac:dyDescent="0.25">
      <c r="A351" s="8" t="s">
        <v>6</v>
      </c>
      <c r="B351" s="5">
        <v>8333</v>
      </c>
      <c r="D351" s="5">
        <f t="shared" si="56"/>
        <v>-5158.0400000000009</v>
      </c>
      <c r="F351" s="5">
        <f>SUM(J351:BN351)</f>
        <v>13491.04</v>
      </c>
      <c r="I351" s="52"/>
      <c r="J351" s="101"/>
      <c r="K351" s="55">
        <f>1376.04</f>
        <v>1376.04</v>
      </c>
      <c r="L351" s="55"/>
      <c r="M351" s="55"/>
      <c r="N351" s="52"/>
      <c r="O351" s="55"/>
      <c r="P351" s="55"/>
      <c r="Q351" s="52"/>
      <c r="R351" s="52"/>
      <c r="S351" s="52"/>
      <c r="T351" s="55">
        <f>12115</f>
        <v>12115</v>
      </c>
    </row>
    <row r="352" spans="1:20" x14ac:dyDescent="0.25">
      <c r="A352" s="8" t="s">
        <v>7</v>
      </c>
      <c r="B352" s="5">
        <v>8333</v>
      </c>
      <c r="D352" s="5">
        <f t="shared" si="56"/>
        <v>8265</v>
      </c>
      <c r="F352" s="5">
        <f>SUM(J352:BN352)</f>
        <v>68</v>
      </c>
      <c r="I352" s="52"/>
      <c r="J352" s="101">
        <f>68</f>
        <v>68</v>
      </c>
      <c r="K352" s="55"/>
      <c r="L352" s="55"/>
      <c r="M352" s="55"/>
      <c r="N352" s="52"/>
      <c r="O352" s="52"/>
      <c r="P352" s="95"/>
      <c r="Q352" s="52"/>
      <c r="R352" s="52"/>
      <c r="S352" s="52"/>
      <c r="T352" s="52"/>
    </row>
    <row r="353" spans="1:24" x14ac:dyDescent="0.25">
      <c r="A353" s="8" t="s">
        <v>8</v>
      </c>
      <c r="B353" s="5">
        <v>8333</v>
      </c>
      <c r="D353" s="5">
        <f t="shared" si="56"/>
        <v>8333</v>
      </c>
      <c r="F353" s="5">
        <f t="shared" si="57"/>
        <v>0</v>
      </c>
      <c r="I353" s="52"/>
      <c r="J353" s="101"/>
      <c r="K353" s="55"/>
      <c r="L353" s="52"/>
      <c r="M353" s="55"/>
      <c r="N353" s="52"/>
      <c r="O353" s="52"/>
      <c r="P353" s="95"/>
      <c r="Q353" s="52"/>
      <c r="R353" s="52"/>
      <c r="S353" s="52"/>
      <c r="T353" s="52"/>
    </row>
    <row r="354" spans="1:24" x14ac:dyDescent="0.25">
      <c r="A354" s="8" t="s">
        <v>9</v>
      </c>
      <c r="B354" s="5">
        <v>8333</v>
      </c>
      <c r="D354" s="5">
        <f t="shared" si="56"/>
        <v>-10609</v>
      </c>
      <c r="F354" s="5">
        <f>SUM(J354:BN354)</f>
        <v>18942</v>
      </c>
      <c r="I354" s="52"/>
      <c r="J354" s="101"/>
      <c r="K354" s="55"/>
      <c r="L354" s="55"/>
      <c r="M354" s="55">
        <f>16</f>
        <v>16</v>
      </c>
      <c r="N354" s="125">
        <f>15000</f>
        <v>15000</v>
      </c>
      <c r="O354" s="52"/>
      <c r="P354" s="95"/>
      <c r="Q354" s="55"/>
      <c r="R354" s="33">
        <f>1426</f>
        <v>1426</v>
      </c>
      <c r="S354" s="125">
        <v>2500</v>
      </c>
      <c r="T354" s="52"/>
    </row>
    <row r="355" spans="1:24" x14ac:dyDescent="0.25">
      <c r="A355" s="8" t="s">
        <v>10</v>
      </c>
      <c r="B355" s="5">
        <v>8333</v>
      </c>
      <c r="D355" s="5">
        <f t="shared" si="56"/>
        <v>7793.99</v>
      </c>
      <c r="F355" s="5">
        <f t="shared" ref="F355:F360" si="58">SUM(J355:BN355)</f>
        <v>539.01</v>
      </c>
      <c r="I355" s="52"/>
      <c r="J355" s="105"/>
      <c r="K355" s="105"/>
      <c r="L355" s="55"/>
      <c r="M355" s="55">
        <f>150</f>
        <v>150</v>
      </c>
      <c r="N355" s="55"/>
      <c r="O355" s="52"/>
      <c r="P355" s="95"/>
      <c r="Q355" s="52"/>
      <c r="R355" s="52"/>
      <c r="S355" s="55">
        <f>389.01</f>
        <v>389.01</v>
      </c>
      <c r="T355" s="52"/>
    </row>
    <row r="356" spans="1:24" x14ac:dyDescent="0.25">
      <c r="A356" s="8" t="s">
        <v>11</v>
      </c>
      <c r="B356" s="5">
        <v>8333</v>
      </c>
      <c r="D356" s="5">
        <f t="shared" si="56"/>
        <v>31.530000000000655</v>
      </c>
      <c r="F356" s="5">
        <f>SUM(K356:BN356)</f>
        <v>8301.4699999999993</v>
      </c>
      <c r="I356" s="52"/>
      <c r="J356" s="101"/>
      <c r="K356" s="101"/>
      <c r="L356" s="55"/>
      <c r="M356" s="55"/>
      <c r="N356" s="55">
        <f>4750</f>
        <v>4750</v>
      </c>
      <c r="O356" s="52"/>
      <c r="P356" s="95"/>
      <c r="Q356" s="55">
        <f>200</f>
        <v>200</v>
      </c>
      <c r="R356" s="52"/>
      <c r="S356" s="55">
        <f>3351.47</f>
        <v>3351.47</v>
      </c>
      <c r="T356" s="52"/>
      <c r="X356" s="86"/>
    </row>
    <row r="357" spans="1:24" x14ac:dyDescent="0.25">
      <c r="A357" s="8" t="s">
        <v>12</v>
      </c>
      <c r="B357" s="5">
        <v>8334</v>
      </c>
      <c r="D357" s="5">
        <f t="shared" si="56"/>
        <v>8334</v>
      </c>
      <c r="F357" s="5">
        <f>SUM(K357:BN357)</f>
        <v>0</v>
      </c>
      <c r="I357" s="52"/>
      <c r="J357" s="101"/>
      <c r="K357" s="55"/>
      <c r="L357" s="52"/>
      <c r="M357" s="101"/>
      <c r="N357" s="52"/>
      <c r="O357" s="52"/>
      <c r="P357" s="95"/>
      <c r="Q357" s="52"/>
      <c r="R357" s="55"/>
      <c r="S357" s="52"/>
      <c r="T357" s="52"/>
      <c r="V357" s="33"/>
    </row>
    <row r="358" spans="1:24" x14ac:dyDescent="0.25">
      <c r="A358" s="8" t="s">
        <v>13</v>
      </c>
      <c r="B358" s="5">
        <v>8334</v>
      </c>
      <c r="D358" s="5">
        <f t="shared" si="56"/>
        <v>-11666</v>
      </c>
      <c r="F358" s="5">
        <f t="shared" si="58"/>
        <v>20000</v>
      </c>
      <c r="I358" s="52"/>
      <c r="J358" s="117">
        <f>20000</f>
        <v>20000</v>
      </c>
      <c r="K358" s="55"/>
      <c r="L358" s="52"/>
      <c r="M358" s="55"/>
      <c r="N358" s="52"/>
      <c r="O358" s="52"/>
      <c r="P358" s="95"/>
      <c r="Q358" s="52"/>
      <c r="R358" s="52"/>
      <c r="S358" s="52"/>
      <c r="T358" s="52"/>
    </row>
    <row r="359" spans="1:24" x14ac:dyDescent="0.25">
      <c r="A359" s="8" t="s">
        <v>14</v>
      </c>
      <c r="B359" s="5">
        <v>8334</v>
      </c>
      <c r="D359" s="5">
        <f t="shared" si="56"/>
        <v>8334</v>
      </c>
      <c r="F359" s="5">
        <f t="shared" si="58"/>
        <v>0</v>
      </c>
      <c r="I359" s="52"/>
      <c r="J359" s="101"/>
      <c r="K359" s="55"/>
      <c r="L359" s="52"/>
      <c r="M359" s="55"/>
      <c r="N359" s="52"/>
      <c r="O359" s="52"/>
      <c r="P359" s="95"/>
      <c r="Q359" s="52"/>
      <c r="R359" s="52"/>
      <c r="S359" s="52"/>
      <c r="T359" s="52"/>
    </row>
    <row r="360" spans="1:24" x14ac:dyDescent="0.25">
      <c r="A360" s="8" t="s">
        <v>15</v>
      </c>
      <c r="B360" s="5">
        <v>8334</v>
      </c>
      <c r="D360" s="5">
        <f t="shared" si="56"/>
        <v>8334</v>
      </c>
      <c r="F360" s="5">
        <f t="shared" si="58"/>
        <v>0</v>
      </c>
      <c r="I360" s="52"/>
      <c r="J360" s="101"/>
      <c r="K360" s="55"/>
      <c r="L360" s="52"/>
      <c r="M360" s="55"/>
      <c r="N360" s="52"/>
      <c r="O360" s="52"/>
      <c r="P360" s="95"/>
      <c r="Q360" s="52"/>
      <c r="R360" s="52"/>
      <c r="S360" s="52"/>
      <c r="T360" s="52"/>
    </row>
    <row r="361" spans="1:24" x14ac:dyDescent="0.25">
      <c r="A361" s="9" t="s">
        <v>16</v>
      </c>
      <c r="B361" s="7">
        <f>SUM(B349:B360)</f>
        <v>100000</v>
      </c>
      <c r="D361" s="23">
        <f>SUM(D349:D360)</f>
        <v>38658.479999999996</v>
      </c>
      <c r="F361" s="7">
        <f>SUM(F349:F360)</f>
        <v>61341.520000000004</v>
      </c>
      <c r="I361" s="52"/>
      <c r="J361" s="101"/>
      <c r="K361" s="55"/>
      <c r="L361" s="52"/>
      <c r="M361" s="55"/>
      <c r="N361" s="52"/>
      <c r="O361" s="52"/>
      <c r="P361" s="95"/>
      <c r="Q361" s="52"/>
      <c r="R361" s="52"/>
      <c r="S361" s="52"/>
      <c r="T361" s="52"/>
    </row>
    <row r="362" spans="1:24" x14ac:dyDescent="0.25">
      <c r="I362" s="52"/>
      <c r="J362" s="101"/>
      <c r="K362" s="55"/>
      <c r="L362" s="52"/>
      <c r="M362" s="55"/>
      <c r="N362" s="52"/>
      <c r="O362" s="52"/>
      <c r="P362" s="95"/>
      <c r="Q362" s="52"/>
      <c r="R362" s="52"/>
      <c r="S362" s="52"/>
      <c r="T362" s="52"/>
    </row>
    <row r="363" spans="1:24" x14ac:dyDescent="0.25">
      <c r="I363" s="52"/>
      <c r="J363" s="101"/>
      <c r="K363" s="55"/>
      <c r="L363" s="52"/>
      <c r="M363" s="55"/>
      <c r="N363" s="52"/>
      <c r="O363" s="52"/>
      <c r="P363" s="95"/>
      <c r="Q363" s="52"/>
      <c r="R363" s="52"/>
      <c r="S363" s="52"/>
      <c r="T363" s="52"/>
    </row>
    <row r="364" spans="1:24" ht="20.100000000000001" customHeight="1" x14ac:dyDescent="0.25">
      <c r="A364" s="22">
        <v>24602</v>
      </c>
      <c r="B364" s="173" t="s">
        <v>26</v>
      </c>
      <c r="C364" s="173"/>
      <c r="D364" s="173"/>
      <c r="E364" s="173"/>
      <c r="F364" s="173"/>
      <c r="G364" s="173"/>
      <c r="H364" s="173"/>
      <c r="I364" s="52"/>
      <c r="J364" s="101"/>
      <c r="K364" s="55"/>
      <c r="L364" s="52"/>
      <c r="M364" s="55"/>
      <c r="N364" s="52"/>
      <c r="O364" s="52"/>
      <c r="P364" s="95"/>
      <c r="Q364" s="52"/>
      <c r="R364" s="52"/>
      <c r="S364" s="52"/>
      <c r="T364" s="52"/>
    </row>
    <row r="365" spans="1:24" x14ac:dyDescent="0.25">
      <c r="D365" s="23">
        <v>100</v>
      </c>
      <c r="E365" s="2">
        <v>12</v>
      </c>
      <c r="F365" s="2"/>
      <c r="G365" s="10">
        <f>D365/E365</f>
        <v>8.3333333333333339</v>
      </c>
    </row>
    <row r="366" spans="1:24" s="20" customFormat="1" ht="20.100000000000001" customHeight="1" x14ac:dyDescent="0.25">
      <c r="B366" s="22" t="s">
        <v>1</v>
      </c>
      <c r="C366" s="22"/>
      <c r="D366" s="24" t="s">
        <v>2</v>
      </c>
      <c r="E366" s="22"/>
      <c r="F366" s="22" t="s">
        <v>3</v>
      </c>
      <c r="G366" s="27"/>
      <c r="I366"/>
      <c r="J366" s="59"/>
      <c r="K366" s="33"/>
      <c r="L366"/>
      <c r="M366" s="33"/>
      <c r="N366"/>
      <c r="O366"/>
      <c r="P366" s="58"/>
      <c r="Q366"/>
    </row>
    <row r="367" spans="1:24" x14ac:dyDescent="0.25">
      <c r="A367" s="19" t="s">
        <v>4</v>
      </c>
      <c r="B367" s="5">
        <v>0</v>
      </c>
      <c r="D367" s="5">
        <f>B367-F367</f>
        <v>0</v>
      </c>
      <c r="F367" s="5">
        <f>SUM(J367:BN367)</f>
        <v>0</v>
      </c>
      <c r="I367" s="20"/>
      <c r="J367" s="58"/>
      <c r="K367" s="41"/>
      <c r="L367" s="20"/>
      <c r="M367" s="41"/>
      <c r="N367" s="20"/>
      <c r="O367" s="20"/>
      <c r="Q367" s="20"/>
    </row>
    <row r="368" spans="1:24" x14ac:dyDescent="0.25">
      <c r="A368" s="19" t="s">
        <v>5</v>
      </c>
      <c r="B368" s="5">
        <v>0</v>
      </c>
      <c r="D368" s="5">
        <f t="shared" ref="D368:D378" si="59">B368-F368</f>
        <v>0</v>
      </c>
      <c r="F368" s="5">
        <f t="shared" ref="F368" si="60">SUM(J368:BN368)</f>
        <v>0</v>
      </c>
    </row>
    <row r="369" spans="1:16" x14ac:dyDescent="0.25">
      <c r="A369" s="19" t="s">
        <v>6</v>
      </c>
      <c r="B369" s="5">
        <v>100</v>
      </c>
      <c r="D369" s="5">
        <f t="shared" si="59"/>
        <v>100</v>
      </c>
      <c r="F369" s="5">
        <f>SUM(J369:BN369)</f>
        <v>0</v>
      </c>
    </row>
    <row r="370" spans="1:16" x14ac:dyDescent="0.25">
      <c r="A370" s="19" t="s">
        <v>7</v>
      </c>
      <c r="B370" s="5">
        <v>0</v>
      </c>
      <c r="D370" s="5">
        <f t="shared" si="59"/>
        <v>0</v>
      </c>
      <c r="F370" s="5">
        <f t="shared" ref="F370:F373" si="61">SUM(J370:BN370)</f>
        <v>0</v>
      </c>
    </row>
    <row r="371" spans="1:16" x14ac:dyDescent="0.25">
      <c r="A371" s="19" t="s">
        <v>8</v>
      </c>
      <c r="B371" s="5">
        <v>0</v>
      </c>
      <c r="D371" s="5">
        <f t="shared" si="59"/>
        <v>0</v>
      </c>
      <c r="F371" s="5">
        <f t="shared" si="61"/>
        <v>0</v>
      </c>
    </row>
    <row r="372" spans="1:16" x14ac:dyDescent="0.25">
      <c r="A372" s="19" t="s">
        <v>9</v>
      </c>
      <c r="B372" s="5">
        <v>0</v>
      </c>
      <c r="D372" s="5">
        <f t="shared" si="59"/>
        <v>0</v>
      </c>
      <c r="F372" s="5">
        <f t="shared" si="61"/>
        <v>0</v>
      </c>
    </row>
    <row r="373" spans="1:16" x14ac:dyDescent="0.25">
      <c r="A373" s="19" t="s">
        <v>10</v>
      </c>
      <c r="B373" s="5"/>
      <c r="D373" s="5">
        <f t="shared" si="59"/>
        <v>0</v>
      </c>
      <c r="F373" s="5">
        <f t="shared" si="61"/>
        <v>0</v>
      </c>
    </row>
    <row r="374" spans="1:16" x14ac:dyDescent="0.25">
      <c r="A374" s="19" t="s">
        <v>11</v>
      </c>
      <c r="B374" s="5">
        <v>0</v>
      </c>
      <c r="D374" s="5">
        <f t="shared" si="59"/>
        <v>0</v>
      </c>
      <c r="F374" s="5">
        <f t="shared" ref="F374:F378" si="62">SUM(J374:BN374)</f>
        <v>0</v>
      </c>
    </row>
    <row r="375" spans="1:16" x14ac:dyDescent="0.25">
      <c r="A375" s="19" t="s">
        <v>12</v>
      </c>
      <c r="B375" s="5">
        <v>0</v>
      </c>
      <c r="D375" s="5">
        <f t="shared" si="59"/>
        <v>0</v>
      </c>
      <c r="F375" s="5">
        <f t="shared" si="62"/>
        <v>0</v>
      </c>
    </row>
    <row r="376" spans="1:16" x14ac:dyDescent="0.25">
      <c r="A376" s="19" t="s">
        <v>13</v>
      </c>
      <c r="B376" s="5">
        <v>0</v>
      </c>
      <c r="D376" s="5">
        <f t="shared" si="59"/>
        <v>0</v>
      </c>
      <c r="F376" s="5">
        <f t="shared" si="62"/>
        <v>0</v>
      </c>
    </row>
    <row r="377" spans="1:16" x14ac:dyDescent="0.25">
      <c r="A377" s="19" t="s">
        <v>14</v>
      </c>
      <c r="B377" s="5">
        <v>0</v>
      </c>
      <c r="D377" s="5">
        <f t="shared" si="59"/>
        <v>0</v>
      </c>
      <c r="F377" s="5">
        <f t="shared" si="62"/>
        <v>0</v>
      </c>
    </row>
    <row r="378" spans="1:16" x14ac:dyDescent="0.25">
      <c r="A378" s="19" t="s">
        <v>15</v>
      </c>
      <c r="B378" s="5">
        <v>0</v>
      </c>
      <c r="D378" s="5">
        <f t="shared" si="59"/>
        <v>0</v>
      </c>
      <c r="F378" s="5">
        <f t="shared" si="62"/>
        <v>0</v>
      </c>
    </row>
    <row r="379" spans="1:16" x14ac:dyDescent="0.25">
      <c r="A379" s="6" t="s">
        <v>16</v>
      </c>
      <c r="B379" s="7">
        <f>SUM(B367:B378)</f>
        <v>100</v>
      </c>
      <c r="D379" s="23">
        <f>SUM(D367:D378)</f>
        <v>100</v>
      </c>
      <c r="F379" s="7">
        <f>SUM(F367:F378)</f>
        <v>0</v>
      </c>
    </row>
    <row r="380" spans="1:16" x14ac:dyDescent="0.25">
      <c r="J380" s="91"/>
      <c r="P380" s="90"/>
    </row>
    <row r="382" spans="1:16" ht="20.100000000000001" customHeight="1" x14ac:dyDescent="0.25">
      <c r="A382" s="22">
        <v>24603</v>
      </c>
      <c r="B382" s="173" t="s">
        <v>27</v>
      </c>
      <c r="C382" s="173"/>
      <c r="D382" s="173"/>
      <c r="E382" s="173"/>
      <c r="F382" s="173"/>
      <c r="G382" s="173"/>
      <c r="H382" s="173"/>
    </row>
    <row r="383" spans="1:16" x14ac:dyDescent="0.25">
      <c r="D383" s="23">
        <v>1000</v>
      </c>
      <c r="E383" s="2">
        <v>12</v>
      </c>
      <c r="F383" s="2"/>
      <c r="G383" s="10">
        <f>D383/E383</f>
        <v>83.333333333333329</v>
      </c>
    </row>
    <row r="384" spans="1:16" ht="20.100000000000001" customHeight="1" x14ac:dyDescent="0.25">
      <c r="B384" s="22" t="s">
        <v>1</v>
      </c>
      <c r="C384" s="22"/>
      <c r="D384" s="24" t="s">
        <v>2</v>
      </c>
      <c r="E384" s="22"/>
      <c r="F384" s="22" t="s">
        <v>3</v>
      </c>
      <c r="G384" s="1"/>
    </row>
    <row r="385" spans="1:20" x14ac:dyDescent="0.25">
      <c r="A385" s="19" t="s">
        <v>4</v>
      </c>
      <c r="B385" s="5">
        <v>83</v>
      </c>
      <c r="D385" s="5">
        <f>B385-F385</f>
        <v>83</v>
      </c>
      <c r="F385" s="5">
        <f>SUM(J385:BN385)</f>
        <v>0</v>
      </c>
    </row>
    <row r="386" spans="1:20" x14ac:dyDescent="0.25">
      <c r="A386" s="19" t="s">
        <v>5</v>
      </c>
      <c r="B386" s="5">
        <v>83</v>
      </c>
      <c r="D386" s="5">
        <f t="shared" ref="D386:D396" si="63">B386-F386</f>
        <v>83</v>
      </c>
      <c r="F386" s="5">
        <f t="shared" ref="F386:F396" si="64">SUM(J386:BN386)</f>
        <v>0</v>
      </c>
    </row>
    <row r="387" spans="1:20" x14ac:dyDescent="0.25">
      <c r="A387" s="19" t="s">
        <v>6</v>
      </c>
      <c r="B387" s="5">
        <v>83</v>
      </c>
      <c r="D387" s="5">
        <f t="shared" si="63"/>
        <v>-77</v>
      </c>
      <c r="F387" s="5">
        <f t="shared" si="64"/>
        <v>160</v>
      </c>
      <c r="T387" s="33">
        <f>160</f>
        <v>160</v>
      </c>
    </row>
    <row r="388" spans="1:20" x14ac:dyDescent="0.25">
      <c r="A388" s="19" t="s">
        <v>7</v>
      </c>
      <c r="B388" s="5">
        <v>83</v>
      </c>
      <c r="D388" s="5">
        <f t="shared" si="63"/>
        <v>83</v>
      </c>
      <c r="F388" s="5">
        <f t="shared" si="64"/>
        <v>0</v>
      </c>
    </row>
    <row r="389" spans="1:20" x14ac:dyDescent="0.25">
      <c r="A389" s="19" t="s">
        <v>8</v>
      </c>
      <c r="B389" s="5">
        <v>83</v>
      </c>
      <c r="D389" s="5">
        <f t="shared" si="63"/>
        <v>83</v>
      </c>
      <c r="F389" s="5">
        <f t="shared" si="64"/>
        <v>0</v>
      </c>
    </row>
    <row r="390" spans="1:20" x14ac:dyDescent="0.25">
      <c r="A390" s="19" t="s">
        <v>9</v>
      </c>
      <c r="B390" s="5">
        <v>83</v>
      </c>
      <c r="D390" s="5">
        <f t="shared" si="63"/>
        <v>83</v>
      </c>
      <c r="F390" s="5">
        <f t="shared" si="64"/>
        <v>0</v>
      </c>
    </row>
    <row r="391" spans="1:20" x14ac:dyDescent="0.25">
      <c r="A391" s="19" t="s">
        <v>10</v>
      </c>
      <c r="B391" s="5">
        <v>83</v>
      </c>
      <c r="D391" s="5">
        <f t="shared" si="63"/>
        <v>83</v>
      </c>
      <c r="F391" s="5">
        <f t="shared" si="64"/>
        <v>0</v>
      </c>
    </row>
    <row r="392" spans="1:20" x14ac:dyDescent="0.25">
      <c r="A392" s="19" t="s">
        <v>11</v>
      </c>
      <c r="B392" s="5">
        <v>83</v>
      </c>
      <c r="D392" s="5">
        <f t="shared" si="63"/>
        <v>83</v>
      </c>
      <c r="F392" s="5">
        <f t="shared" si="64"/>
        <v>0</v>
      </c>
    </row>
    <row r="393" spans="1:20" x14ac:dyDescent="0.25">
      <c r="A393" s="19" t="s">
        <v>12</v>
      </c>
      <c r="B393" s="5">
        <v>84</v>
      </c>
      <c r="D393" s="5">
        <f t="shared" si="63"/>
        <v>84</v>
      </c>
      <c r="F393" s="5">
        <f t="shared" si="64"/>
        <v>0</v>
      </c>
    </row>
    <row r="394" spans="1:20" x14ac:dyDescent="0.25">
      <c r="A394" s="19" t="s">
        <v>13</v>
      </c>
      <c r="B394" s="5">
        <v>84</v>
      </c>
      <c r="D394" s="5">
        <f t="shared" si="63"/>
        <v>84</v>
      </c>
      <c r="F394" s="5">
        <f t="shared" si="64"/>
        <v>0</v>
      </c>
    </row>
    <row r="395" spans="1:20" x14ac:dyDescent="0.25">
      <c r="A395" s="19" t="s">
        <v>14</v>
      </c>
      <c r="B395" s="5">
        <v>84</v>
      </c>
      <c r="D395" s="5">
        <f t="shared" si="63"/>
        <v>84</v>
      </c>
      <c r="F395" s="5">
        <f t="shared" si="64"/>
        <v>0</v>
      </c>
    </row>
    <row r="396" spans="1:20" x14ac:dyDescent="0.25">
      <c r="A396" s="19" t="s">
        <v>15</v>
      </c>
      <c r="B396" s="5">
        <v>84</v>
      </c>
      <c r="D396" s="5">
        <f t="shared" si="63"/>
        <v>84</v>
      </c>
      <c r="F396" s="5">
        <f t="shared" si="64"/>
        <v>0</v>
      </c>
    </row>
    <row r="397" spans="1:20" x14ac:dyDescent="0.25">
      <c r="A397" s="6" t="s">
        <v>16</v>
      </c>
      <c r="B397" s="7">
        <f>SUM(B385:B396)</f>
        <v>1000</v>
      </c>
      <c r="D397" s="23">
        <f>SUM(D385:D396)</f>
        <v>840</v>
      </c>
      <c r="F397" s="7">
        <f>SUM(F385:F396)</f>
        <v>160</v>
      </c>
    </row>
    <row r="398" spans="1:20" x14ac:dyDescent="0.25">
      <c r="J398" s="91"/>
      <c r="P398" s="90"/>
    </row>
    <row r="400" spans="1:20" ht="20.100000000000001" customHeight="1" x14ac:dyDescent="0.25">
      <c r="A400" s="22">
        <v>24701</v>
      </c>
      <c r="B400" s="173" t="s">
        <v>28</v>
      </c>
      <c r="C400" s="173"/>
      <c r="D400" s="173"/>
      <c r="E400" s="173"/>
      <c r="F400" s="173"/>
      <c r="G400" s="173"/>
      <c r="H400" s="173"/>
    </row>
    <row r="401" spans="1:17" x14ac:dyDescent="0.25">
      <c r="D401" s="23">
        <v>4000</v>
      </c>
      <c r="E401" s="2">
        <v>12</v>
      </c>
      <c r="F401" s="2"/>
      <c r="G401" s="10">
        <f>D401/E401</f>
        <v>333.33333333333331</v>
      </c>
    </row>
    <row r="402" spans="1:17" s="20" customFormat="1" ht="20.100000000000001" customHeight="1" x14ac:dyDescent="0.25">
      <c r="B402" s="22" t="s">
        <v>1</v>
      </c>
      <c r="C402" s="22"/>
      <c r="D402" s="24" t="s">
        <v>2</v>
      </c>
      <c r="E402" s="22"/>
      <c r="F402" s="22" t="s">
        <v>3</v>
      </c>
      <c r="G402" s="27"/>
      <c r="I402"/>
      <c r="J402" s="59"/>
      <c r="K402" s="33"/>
      <c r="L402"/>
      <c r="M402" s="33"/>
      <c r="N402"/>
      <c r="O402"/>
      <c r="P402" s="58"/>
      <c r="Q402"/>
    </row>
    <row r="403" spans="1:17" x14ac:dyDescent="0.25">
      <c r="A403" s="19" t="s">
        <v>4</v>
      </c>
      <c r="B403" s="5">
        <v>333</v>
      </c>
      <c r="D403" s="5">
        <f>B403-F403</f>
        <v>333</v>
      </c>
      <c r="F403" s="5">
        <f>SUM(J403:BL403)</f>
        <v>0</v>
      </c>
      <c r="I403" s="20"/>
      <c r="J403" s="58"/>
      <c r="K403" s="41"/>
      <c r="L403" s="20"/>
      <c r="M403" s="41"/>
      <c r="N403" s="20"/>
      <c r="O403" s="20"/>
      <c r="Q403" s="20"/>
    </row>
    <row r="404" spans="1:17" x14ac:dyDescent="0.25">
      <c r="A404" s="19" t="s">
        <v>5</v>
      </c>
      <c r="B404" s="5">
        <v>333</v>
      </c>
      <c r="D404" s="5">
        <f t="shared" ref="D404:D406" si="65">B404-F404</f>
        <v>333</v>
      </c>
      <c r="F404" s="5">
        <f t="shared" ref="F404" si="66">SUM(J404:BL404)</f>
        <v>0</v>
      </c>
    </row>
    <row r="405" spans="1:17" x14ac:dyDescent="0.25">
      <c r="A405" s="19" t="s">
        <v>6</v>
      </c>
      <c r="B405" s="5">
        <v>333</v>
      </c>
      <c r="D405" s="5">
        <f t="shared" si="65"/>
        <v>333</v>
      </c>
      <c r="F405" s="5">
        <f>SUM(J405:BL405)</f>
        <v>0</v>
      </c>
      <c r="L405" s="33"/>
    </row>
    <row r="406" spans="1:17" x14ac:dyDescent="0.25">
      <c r="A406" s="19" t="s">
        <v>7</v>
      </c>
      <c r="B406" s="106">
        <v>333</v>
      </c>
      <c r="D406" s="5">
        <f t="shared" si="65"/>
        <v>333</v>
      </c>
      <c r="F406" s="5">
        <f t="shared" ref="F406:F414" si="67">SUM(J406:BL406)</f>
        <v>0</v>
      </c>
    </row>
    <row r="407" spans="1:17" x14ac:dyDescent="0.25">
      <c r="A407" s="19" t="s">
        <v>8</v>
      </c>
      <c r="B407" s="5">
        <v>333</v>
      </c>
      <c r="D407" s="5">
        <f>B407-F407</f>
        <v>333</v>
      </c>
      <c r="F407" s="5">
        <f t="shared" si="67"/>
        <v>0</v>
      </c>
    </row>
    <row r="408" spans="1:17" x14ac:dyDescent="0.25">
      <c r="A408" s="19" t="s">
        <v>9</v>
      </c>
      <c r="B408" s="5">
        <v>333</v>
      </c>
      <c r="D408" s="5">
        <f t="shared" ref="D408:D414" si="68">B408-F408</f>
        <v>333</v>
      </c>
      <c r="F408" s="5">
        <f t="shared" si="67"/>
        <v>0</v>
      </c>
    </row>
    <row r="409" spans="1:17" x14ac:dyDescent="0.25">
      <c r="A409" s="19" t="s">
        <v>10</v>
      </c>
      <c r="B409" s="5">
        <v>333</v>
      </c>
      <c r="D409" s="5">
        <f t="shared" si="68"/>
        <v>333</v>
      </c>
      <c r="F409" s="5">
        <f t="shared" si="67"/>
        <v>0</v>
      </c>
    </row>
    <row r="410" spans="1:17" x14ac:dyDescent="0.25">
      <c r="A410" s="19" t="s">
        <v>11</v>
      </c>
      <c r="B410" s="5">
        <v>333</v>
      </c>
      <c r="D410" s="5">
        <f t="shared" si="68"/>
        <v>333</v>
      </c>
      <c r="F410" s="5">
        <f t="shared" si="67"/>
        <v>0</v>
      </c>
    </row>
    <row r="411" spans="1:17" x14ac:dyDescent="0.25">
      <c r="A411" s="19" t="s">
        <v>12</v>
      </c>
      <c r="B411" s="5">
        <v>334</v>
      </c>
      <c r="D411" s="5">
        <f t="shared" si="68"/>
        <v>334</v>
      </c>
      <c r="F411" s="5">
        <f t="shared" si="67"/>
        <v>0</v>
      </c>
    </row>
    <row r="412" spans="1:17" x14ac:dyDescent="0.25">
      <c r="A412" s="19" t="s">
        <v>13</v>
      </c>
      <c r="B412" s="5">
        <v>334</v>
      </c>
      <c r="D412" s="5">
        <f t="shared" si="68"/>
        <v>334</v>
      </c>
      <c r="F412" s="5">
        <f t="shared" si="67"/>
        <v>0</v>
      </c>
    </row>
    <row r="413" spans="1:17" x14ac:dyDescent="0.25">
      <c r="A413" s="19" t="s">
        <v>14</v>
      </c>
      <c r="B413" s="5">
        <v>334</v>
      </c>
      <c r="D413" s="5">
        <f t="shared" si="68"/>
        <v>334</v>
      </c>
      <c r="F413" s="5">
        <f t="shared" si="67"/>
        <v>0</v>
      </c>
    </row>
    <row r="414" spans="1:17" x14ac:dyDescent="0.25">
      <c r="A414" s="19" t="s">
        <v>15</v>
      </c>
      <c r="B414" s="5">
        <v>334</v>
      </c>
      <c r="D414" s="5">
        <f t="shared" si="68"/>
        <v>334</v>
      </c>
      <c r="F414" s="5">
        <f t="shared" si="67"/>
        <v>0</v>
      </c>
    </row>
    <row r="415" spans="1:17" x14ac:dyDescent="0.25">
      <c r="A415" s="6" t="s">
        <v>16</v>
      </c>
      <c r="B415" s="7">
        <f>SUM(B403:B414)</f>
        <v>4000</v>
      </c>
      <c r="D415" s="23">
        <f>SUM(D403:D414)</f>
        <v>4000</v>
      </c>
      <c r="F415" s="7">
        <f>SUM(F403:F414)</f>
        <v>0</v>
      </c>
    </row>
    <row r="416" spans="1:17" x14ac:dyDescent="0.25">
      <c r="J416" s="91"/>
      <c r="P416" s="90"/>
    </row>
    <row r="418" spans="1:22" ht="20.100000000000001" customHeight="1" x14ac:dyDescent="0.25">
      <c r="A418" s="22">
        <v>24702</v>
      </c>
      <c r="B418" s="173" t="s">
        <v>29</v>
      </c>
      <c r="C418" s="173"/>
      <c r="D418" s="173"/>
      <c r="E418" s="173"/>
      <c r="F418" s="173"/>
      <c r="G418" s="173"/>
      <c r="H418" s="173"/>
    </row>
    <row r="419" spans="1:22" x14ac:dyDescent="0.25">
      <c r="D419" s="23">
        <v>7000</v>
      </c>
      <c r="E419" s="2">
        <v>12</v>
      </c>
      <c r="F419" s="2"/>
      <c r="G419" s="10">
        <f>D419/E419</f>
        <v>583.33333333333337</v>
      </c>
    </row>
    <row r="420" spans="1:22" s="20" customFormat="1" ht="20.100000000000001" customHeight="1" x14ac:dyDescent="0.25">
      <c r="B420" s="22" t="s">
        <v>1</v>
      </c>
      <c r="C420" s="22"/>
      <c r="D420" s="24" t="s">
        <v>2</v>
      </c>
      <c r="E420" s="22"/>
      <c r="F420" s="22" t="s">
        <v>3</v>
      </c>
      <c r="G420" s="27"/>
      <c r="I420"/>
      <c r="J420" s="59"/>
      <c r="K420" s="33"/>
      <c r="L420"/>
      <c r="M420" s="33"/>
      <c r="N420"/>
      <c r="O420"/>
      <c r="P420" s="58"/>
      <c r="Q420"/>
    </row>
    <row r="421" spans="1:22" x14ac:dyDescent="0.25">
      <c r="A421" s="19" t="s">
        <v>4</v>
      </c>
      <c r="B421" s="5">
        <v>583</v>
      </c>
      <c r="D421" s="5">
        <f>B421-F421</f>
        <v>583</v>
      </c>
      <c r="F421" s="5">
        <v>0</v>
      </c>
      <c r="I421" s="20"/>
      <c r="J421" s="58"/>
      <c r="K421" s="41"/>
      <c r="L421" s="20"/>
      <c r="M421" s="41"/>
      <c r="N421" s="20"/>
      <c r="O421" s="20"/>
      <c r="Q421" s="20"/>
    </row>
    <row r="422" spans="1:22" x14ac:dyDescent="0.25">
      <c r="A422" s="19" t="s">
        <v>5</v>
      </c>
      <c r="B422" s="5">
        <v>583</v>
      </c>
      <c r="D422" s="5">
        <f>B422-F422</f>
        <v>583</v>
      </c>
      <c r="F422" s="5">
        <f>SUM(J422:AV422)</f>
        <v>0</v>
      </c>
    </row>
    <row r="423" spans="1:22" x14ac:dyDescent="0.25">
      <c r="A423" s="19" t="s">
        <v>6</v>
      </c>
      <c r="B423" s="5">
        <v>583</v>
      </c>
      <c r="D423" s="5">
        <f t="shared" ref="D423:D432" si="69">B423-F423</f>
        <v>-2526</v>
      </c>
      <c r="F423" s="5">
        <f>SUM(J423:AV423)</f>
        <v>3109</v>
      </c>
      <c r="L423" s="33"/>
      <c r="T423" s="33">
        <f>3109</f>
        <v>3109</v>
      </c>
    </row>
    <row r="424" spans="1:22" x14ac:dyDescent="0.25">
      <c r="A424" s="19" t="s">
        <v>7</v>
      </c>
      <c r="B424" s="5">
        <v>583</v>
      </c>
      <c r="D424" s="5">
        <f t="shared" si="69"/>
        <v>530</v>
      </c>
      <c r="F424" s="5">
        <f t="shared" ref="F424:F432" si="70">SUM(J424:AV424)</f>
        <v>53</v>
      </c>
      <c r="J424" s="59">
        <f>53</f>
        <v>53</v>
      </c>
      <c r="L424" s="33"/>
    </row>
    <row r="425" spans="1:22" x14ac:dyDescent="0.25">
      <c r="A425" s="19" t="s">
        <v>8</v>
      </c>
      <c r="B425" s="5">
        <v>583</v>
      </c>
      <c r="D425" s="5">
        <f t="shared" si="69"/>
        <v>583</v>
      </c>
      <c r="F425" s="5">
        <f t="shared" si="70"/>
        <v>0</v>
      </c>
    </row>
    <row r="426" spans="1:22" x14ac:dyDescent="0.25">
      <c r="A426" s="19" t="s">
        <v>9</v>
      </c>
      <c r="B426" s="5">
        <v>583</v>
      </c>
      <c r="D426" s="5">
        <f t="shared" si="69"/>
        <v>541</v>
      </c>
      <c r="F426" s="5">
        <f t="shared" si="70"/>
        <v>42</v>
      </c>
      <c r="L426" s="33"/>
      <c r="M426" s="33">
        <f>35</f>
        <v>35</v>
      </c>
      <c r="Q426" s="33"/>
      <c r="R426" s="33">
        <f>7</f>
        <v>7</v>
      </c>
    </row>
    <row r="427" spans="1:22" x14ac:dyDescent="0.25">
      <c r="A427" s="19" t="s">
        <v>10</v>
      </c>
      <c r="B427" s="5">
        <v>583</v>
      </c>
      <c r="D427" s="5">
        <f t="shared" si="69"/>
        <v>583</v>
      </c>
      <c r="F427" s="5">
        <f>SUM(J427:AV427)</f>
        <v>0</v>
      </c>
      <c r="K427" s="74"/>
    </row>
    <row r="428" spans="1:22" x14ac:dyDescent="0.25">
      <c r="A428" s="19" t="s">
        <v>11</v>
      </c>
      <c r="B428" s="5">
        <v>583</v>
      </c>
      <c r="D428" s="5">
        <f t="shared" si="69"/>
        <v>-227</v>
      </c>
      <c r="F428" s="5">
        <f t="shared" si="70"/>
        <v>810</v>
      </c>
      <c r="J428" s="59">
        <f>190</f>
        <v>190</v>
      </c>
      <c r="Q428" s="33">
        <f>620</f>
        <v>620</v>
      </c>
    </row>
    <row r="429" spans="1:22" x14ac:dyDescent="0.25">
      <c r="A429" s="19" t="s">
        <v>12</v>
      </c>
      <c r="B429" s="5">
        <v>584</v>
      </c>
      <c r="D429" s="5">
        <f t="shared" si="69"/>
        <v>584</v>
      </c>
      <c r="F429" s="5">
        <f t="shared" si="70"/>
        <v>0</v>
      </c>
      <c r="V429" s="33"/>
    </row>
    <row r="430" spans="1:22" x14ac:dyDescent="0.25">
      <c r="A430" s="19" t="s">
        <v>13</v>
      </c>
      <c r="B430" s="5">
        <v>584</v>
      </c>
      <c r="D430" s="5">
        <f t="shared" si="69"/>
        <v>584</v>
      </c>
      <c r="F430" s="5">
        <f t="shared" si="70"/>
        <v>0</v>
      </c>
    </row>
    <row r="431" spans="1:22" x14ac:dyDescent="0.25">
      <c r="A431" s="19" t="s">
        <v>14</v>
      </c>
      <c r="B431" s="5">
        <v>584</v>
      </c>
      <c r="D431" s="5">
        <f t="shared" si="69"/>
        <v>584</v>
      </c>
      <c r="F431" s="5">
        <f t="shared" si="70"/>
        <v>0</v>
      </c>
    </row>
    <row r="432" spans="1:22" x14ac:dyDescent="0.25">
      <c r="A432" s="19" t="s">
        <v>15</v>
      </c>
      <c r="B432" s="5">
        <v>584</v>
      </c>
      <c r="D432" s="5">
        <f t="shared" si="69"/>
        <v>584</v>
      </c>
      <c r="F432" s="5">
        <f t="shared" si="70"/>
        <v>0</v>
      </c>
    </row>
    <row r="433" spans="1:22" x14ac:dyDescent="0.25">
      <c r="A433" s="6" t="s">
        <v>16</v>
      </c>
      <c r="B433" s="7">
        <f>SUM(B421:B432)</f>
        <v>7000</v>
      </c>
      <c r="D433" s="23">
        <f>SUM(D421:D432)</f>
        <v>2986</v>
      </c>
      <c r="F433" s="7">
        <f>SUM(F421:F432)</f>
        <v>4014</v>
      </c>
    </row>
    <row r="434" spans="1:22" x14ac:dyDescent="0.25">
      <c r="J434" s="91"/>
      <c r="P434" s="90"/>
    </row>
    <row r="436" spans="1:22" ht="20.100000000000001" customHeight="1" x14ac:dyDescent="0.25">
      <c r="A436" s="22">
        <v>24703</v>
      </c>
      <c r="B436" s="173" t="s">
        <v>30</v>
      </c>
      <c r="C436" s="173"/>
      <c r="D436" s="173"/>
      <c r="E436" s="173"/>
      <c r="F436" s="173"/>
      <c r="G436" s="173"/>
      <c r="H436" s="173"/>
    </row>
    <row r="437" spans="1:22" x14ac:dyDescent="0.25">
      <c r="D437" s="23">
        <v>6000</v>
      </c>
      <c r="E437" s="2" t="s">
        <v>31</v>
      </c>
      <c r="F437" s="2"/>
      <c r="G437" s="10"/>
    </row>
    <row r="438" spans="1:22" ht="20.100000000000001" customHeight="1" x14ac:dyDescent="0.25">
      <c r="B438" s="3" t="s">
        <v>1</v>
      </c>
      <c r="C438" s="3"/>
      <c r="D438" s="4" t="s">
        <v>2</v>
      </c>
      <c r="E438" s="3"/>
      <c r="F438" s="3" t="s">
        <v>3</v>
      </c>
      <c r="G438" s="1"/>
    </row>
    <row r="439" spans="1:22" x14ac:dyDescent="0.25">
      <c r="A439" s="19" t="s">
        <v>4</v>
      </c>
      <c r="B439" s="5">
        <v>500</v>
      </c>
      <c r="D439" s="5">
        <f>B439-F439</f>
        <v>500</v>
      </c>
      <c r="F439" s="5">
        <f>SUM(J439:AZ439)</f>
        <v>0</v>
      </c>
    </row>
    <row r="440" spans="1:22" x14ac:dyDescent="0.25">
      <c r="A440" s="19" t="s">
        <v>5</v>
      </c>
      <c r="B440" s="5">
        <v>500</v>
      </c>
      <c r="D440" s="5">
        <f t="shared" ref="D440:D450" si="71">B440-F440</f>
        <v>500</v>
      </c>
      <c r="F440" s="5">
        <f t="shared" ref="F440" si="72">SUM(J440:AZ440)</f>
        <v>0</v>
      </c>
    </row>
    <row r="441" spans="1:22" x14ac:dyDescent="0.25">
      <c r="A441" s="19" t="s">
        <v>6</v>
      </c>
      <c r="B441" s="5">
        <v>500</v>
      </c>
      <c r="D441" s="5">
        <f t="shared" si="71"/>
        <v>-3726.3600000000006</v>
      </c>
      <c r="F441" s="5">
        <f>SUM(J441:AZ441)</f>
        <v>4226.3600000000006</v>
      </c>
      <c r="K441" s="33">
        <f>60.01</f>
        <v>60.01</v>
      </c>
      <c r="N441" s="33">
        <f>4166.35</f>
        <v>4166.3500000000004</v>
      </c>
    </row>
    <row r="442" spans="1:22" x14ac:dyDescent="0.25">
      <c r="A442" s="19" t="s">
        <v>7</v>
      </c>
      <c r="B442" s="5">
        <v>500</v>
      </c>
      <c r="D442" s="5">
        <f t="shared" si="71"/>
        <v>302</v>
      </c>
      <c r="F442" s="5">
        <f t="shared" ref="F442:F444" si="73">SUM(J442:AZ442)</f>
        <v>198</v>
      </c>
      <c r="J442" s="59">
        <f>198</f>
        <v>198</v>
      </c>
      <c r="L442" s="33"/>
    </row>
    <row r="443" spans="1:22" x14ac:dyDescent="0.25">
      <c r="A443" s="19" t="s">
        <v>8</v>
      </c>
      <c r="B443" s="5">
        <v>500</v>
      </c>
      <c r="D443" s="5">
        <f t="shared" si="71"/>
        <v>500</v>
      </c>
      <c r="F443" s="5">
        <f t="shared" si="73"/>
        <v>0</v>
      </c>
    </row>
    <row r="444" spans="1:22" x14ac:dyDescent="0.25">
      <c r="A444" s="19" t="s">
        <v>9</v>
      </c>
      <c r="B444" s="5">
        <v>500</v>
      </c>
      <c r="D444" s="5">
        <f t="shared" si="71"/>
        <v>253.01</v>
      </c>
      <c r="F444" s="5">
        <f t="shared" si="73"/>
        <v>246.99</v>
      </c>
      <c r="M444" s="33">
        <f>96.99</f>
        <v>96.99</v>
      </c>
      <c r="Q444" s="33"/>
      <c r="R444" s="33">
        <f>150</f>
        <v>150</v>
      </c>
    </row>
    <row r="445" spans="1:22" x14ac:dyDescent="0.25">
      <c r="A445" s="19" t="s">
        <v>10</v>
      </c>
      <c r="B445" s="5">
        <v>500</v>
      </c>
      <c r="D445" s="5">
        <f t="shared" si="71"/>
        <v>492</v>
      </c>
      <c r="F445" s="5">
        <f>SUM(K445:AZ445)</f>
        <v>8</v>
      </c>
      <c r="S445" s="59">
        <f>8</f>
        <v>8</v>
      </c>
    </row>
    <row r="446" spans="1:22" x14ac:dyDescent="0.25">
      <c r="A446" s="19" t="s">
        <v>11</v>
      </c>
      <c r="B446" s="5">
        <v>500</v>
      </c>
      <c r="D446" s="5">
        <f t="shared" si="71"/>
        <v>120</v>
      </c>
      <c r="F446" s="5">
        <f t="shared" ref="F446:F448" si="74">SUM(J446:AZ446)</f>
        <v>380</v>
      </c>
      <c r="J446" s="59">
        <f>380</f>
        <v>380</v>
      </c>
      <c r="L446" s="33"/>
    </row>
    <row r="447" spans="1:22" x14ac:dyDescent="0.25">
      <c r="A447" s="19" t="s">
        <v>12</v>
      </c>
      <c r="B447" s="5">
        <v>500</v>
      </c>
      <c r="D447" s="5">
        <f t="shared" si="71"/>
        <v>500</v>
      </c>
      <c r="F447" s="5">
        <f t="shared" si="74"/>
        <v>0</v>
      </c>
      <c r="R447" s="33"/>
      <c r="V447" s="33"/>
    </row>
    <row r="448" spans="1:22" x14ac:dyDescent="0.25">
      <c r="A448" s="19" t="s">
        <v>13</v>
      </c>
      <c r="B448" s="5">
        <v>500</v>
      </c>
      <c r="D448" s="5">
        <f t="shared" si="71"/>
        <v>500</v>
      </c>
      <c r="F448" s="5">
        <f t="shared" si="74"/>
        <v>0</v>
      </c>
    </row>
    <row r="449" spans="1:20" x14ac:dyDescent="0.25">
      <c r="A449" s="19" t="s">
        <v>14</v>
      </c>
      <c r="B449" s="5">
        <v>500</v>
      </c>
      <c r="D449" s="5">
        <f t="shared" si="71"/>
        <v>500</v>
      </c>
      <c r="F449" s="5"/>
    </row>
    <row r="450" spans="1:20" x14ac:dyDescent="0.25">
      <c r="A450" s="19" t="s">
        <v>15</v>
      </c>
      <c r="B450" s="5">
        <v>500</v>
      </c>
      <c r="D450" s="5">
        <f t="shared" si="71"/>
        <v>500</v>
      </c>
      <c r="F450" s="5"/>
    </row>
    <row r="451" spans="1:20" x14ac:dyDescent="0.25">
      <c r="A451" s="6" t="s">
        <v>16</v>
      </c>
      <c r="B451" s="7">
        <f>SUM(B439:B450)</f>
        <v>6000</v>
      </c>
      <c r="D451" s="23">
        <f>SUM(D439:D450)</f>
        <v>940.64999999999941</v>
      </c>
      <c r="F451" s="7">
        <f>SUM(F439:F450)</f>
        <v>5059.3500000000004</v>
      </c>
    </row>
    <row r="452" spans="1:20" x14ac:dyDescent="0.25">
      <c r="J452" s="91"/>
      <c r="P452" s="90"/>
    </row>
    <row r="454" spans="1:20" ht="20.100000000000001" customHeight="1" x14ac:dyDescent="0.25">
      <c r="A454" s="22">
        <v>24704</v>
      </c>
      <c r="B454" s="173" t="s">
        <v>32</v>
      </c>
      <c r="C454" s="173"/>
      <c r="D454" s="173"/>
      <c r="E454" s="173"/>
      <c r="F454" s="173"/>
      <c r="G454" s="173"/>
      <c r="H454" s="173"/>
    </row>
    <row r="455" spans="1:20" x14ac:dyDescent="0.25">
      <c r="D455" s="23">
        <v>1000</v>
      </c>
      <c r="E455" s="2">
        <v>12</v>
      </c>
      <c r="F455" s="2"/>
      <c r="G455" s="10">
        <f>D455/E455</f>
        <v>83.333333333333329</v>
      </c>
    </row>
    <row r="456" spans="1:20" s="20" customFormat="1" ht="20.100000000000001" customHeight="1" x14ac:dyDescent="0.25">
      <c r="B456" s="22" t="s">
        <v>1</v>
      </c>
      <c r="C456" s="22"/>
      <c r="D456" s="24" t="s">
        <v>2</v>
      </c>
      <c r="E456" s="22"/>
      <c r="F456" s="22" t="s">
        <v>3</v>
      </c>
      <c r="G456" s="27"/>
      <c r="I456"/>
      <c r="J456" s="59"/>
      <c r="K456" s="33"/>
      <c r="L456"/>
      <c r="M456" s="33"/>
      <c r="N456"/>
      <c r="O456"/>
      <c r="P456" s="58"/>
      <c r="Q456"/>
    </row>
    <row r="457" spans="1:20" x14ac:dyDescent="0.25">
      <c r="A457" s="8" t="s">
        <v>4</v>
      </c>
      <c r="B457" s="5">
        <v>83</v>
      </c>
      <c r="D457" s="5">
        <f>B457-F457</f>
        <v>83</v>
      </c>
      <c r="F457" s="5">
        <f>SUM(J457:AZ457)</f>
        <v>0</v>
      </c>
      <c r="I457" s="20"/>
      <c r="J457" s="58"/>
      <c r="K457" s="41"/>
      <c r="L457" s="20"/>
      <c r="M457" s="41"/>
      <c r="N457" s="20"/>
      <c r="O457" s="20"/>
      <c r="Q457" s="20"/>
    </row>
    <row r="458" spans="1:20" x14ac:dyDescent="0.25">
      <c r="A458" s="8" t="s">
        <v>5</v>
      </c>
      <c r="B458" s="5">
        <v>83</v>
      </c>
      <c r="D458" s="5">
        <f t="shared" ref="D458:D468" si="75">B458-F458</f>
        <v>83</v>
      </c>
      <c r="F458" s="5">
        <f t="shared" ref="F458" si="76">SUM(J458:AZ458)</f>
        <v>0</v>
      </c>
    </row>
    <row r="459" spans="1:20" x14ac:dyDescent="0.25">
      <c r="A459" s="8" t="s">
        <v>6</v>
      </c>
      <c r="B459" s="5">
        <v>83</v>
      </c>
      <c r="D459" s="5">
        <f t="shared" si="75"/>
        <v>-587</v>
      </c>
      <c r="F459" s="5">
        <f>SUM(J459:AZ459)</f>
        <v>670</v>
      </c>
      <c r="T459" s="33">
        <f>670</f>
        <v>670</v>
      </c>
    </row>
    <row r="460" spans="1:20" x14ac:dyDescent="0.25">
      <c r="A460" s="8" t="s">
        <v>7</v>
      </c>
      <c r="B460" s="5">
        <v>83</v>
      </c>
      <c r="D460" s="5">
        <f t="shared" si="75"/>
        <v>-169</v>
      </c>
      <c r="F460" s="5">
        <f t="shared" ref="F460:F463" si="77">SUM(J460:AZ460)</f>
        <v>252</v>
      </c>
      <c r="J460" s="59">
        <f>252</f>
        <v>252</v>
      </c>
    </row>
    <row r="461" spans="1:20" x14ac:dyDescent="0.25">
      <c r="A461" s="8" t="s">
        <v>8</v>
      </c>
      <c r="B461" s="5">
        <v>83</v>
      </c>
      <c r="D461" s="5">
        <f t="shared" si="75"/>
        <v>83</v>
      </c>
      <c r="F461" s="5">
        <f t="shared" si="77"/>
        <v>0</v>
      </c>
    </row>
    <row r="462" spans="1:20" x14ac:dyDescent="0.25">
      <c r="A462" s="8" t="s">
        <v>9</v>
      </c>
      <c r="B462" s="5">
        <v>83</v>
      </c>
      <c r="D462" s="5">
        <f t="shared" si="75"/>
        <v>83</v>
      </c>
      <c r="F462" s="5">
        <f t="shared" si="77"/>
        <v>0</v>
      </c>
    </row>
    <row r="463" spans="1:20" x14ac:dyDescent="0.25">
      <c r="A463" s="8" t="s">
        <v>10</v>
      </c>
      <c r="B463" s="118">
        <f>83+1000</f>
        <v>1083</v>
      </c>
      <c r="D463" s="5">
        <f t="shared" si="75"/>
        <v>433.01</v>
      </c>
      <c r="F463" s="5">
        <f t="shared" si="77"/>
        <v>649.99</v>
      </c>
      <c r="N463" s="33"/>
      <c r="S463">
        <f>649.99</f>
        <v>649.99</v>
      </c>
    </row>
    <row r="464" spans="1:20" x14ac:dyDescent="0.25">
      <c r="A464" s="8" t="s">
        <v>11</v>
      </c>
      <c r="B464" s="5">
        <v>83</v>
      </c>
      <c r="D464" s="5">
        <f t="shared" si="75"/>
        <v>-1455</v>
      </c>
      <c r="F464" s="5">
        <f t="shared" ref="F464:F466" si="78">SUM(J464:AZ464)</f>
        <v>1538</v>
      </c>
      <c r="Q464" s="33">
        <f>1538</f>
        <v>1538</v>
      </c>
    </row>
    <row r="465" spans="1:17" x14ac:dyDescent="0.25">
      <c r="A465" s="8" t="s">
        <v>12</v>
      </c>
      <c r="B465" s="118">
        <f>84+3000</f>
        <v>3084</v>
      </c>
      <c r="D465" s="5">
        <f t="shared" si="75"/>
        <v>3084</v>
      </c>
      <c r="F465" s="5">
        <f t="shared" si="78"/>
        <v>0</v>
      </c>
    </row>
    <row r="466" spans="1:17" x14ac:dyDescent="0.25">
      <c r="A466" s="8" t="s">
        <v>13</v>
      </c>
      <c r="B466" s="5">
        <v>84</v>
      </c>
      <c r="D466" s="5">
        <f t="shared" si="75"/>
        <v>84</v>
      </c>
      <c r="F466" s="5">
        <f t="shared" si="78"/>
        <v>0</v>
      </c>
    </row>
    <row r="467" spans="1:17" x14ac:dyDescent="0.25">
      <c r="A467" s="8" t="s">
        <v>14</v>
      </c>
      <c r="B467" s="5">
        <v>84</v>
      </c>
      <c r="D467" s="5">
        <f t="shared" si="75"/>
        <v>84</v>
      </c>
      <c r="F467" s="5"/>
    </row>
    <row r="468" spans="1:17" x14ac:dyDescent="0.25">
      <c r="A468" s="8" t="s">
        <v>15</v>
      </c>
      <c r="B468" s="5">
        <v>84</v>
      </c>
      <c r="D468" s="5">
        <f t="shared" si="75"/>
        <v>84</v>
      </c>
      <c r="F468" s="5"/>
    </row>
    <row r="469" spans="1:17" x14ac:dyDescent="0.25">
      <c r="A469" s="9" t="s">
        <v>16</v>
      </c>
      <c r="B469" s="7">
        <f>SUM(B457:B468)</f>
        <v>5000</v>
      </c>
      <c r="D469" s="23">
        <f>SUM(D457:D468)</f>
        <v>1890.01</v>
      </c>
      <c r="F469" s="7">
        <f>SUM(F457:F468)</f>
        <v>3109.99</v>
      </c>
    </row>
    <row r="470" spans="1:17" x14ac:dyDescent="0.25">
      <c r="A470" s="9"/>
      <c r="B470" s="7"/>
      <c r="D470" s="7"/>
      <c r="F470" s="7"/>
    </row>
    <row r="471" spans="1:17" ht="20.100000000000001" customHeight="1" x14ac:dyDescent="0.25">
      <c r="A471" s="22">
        <v>24801</v>
      </c>
      <c r="B471" s="173" t="s">
        <v>33</v>
      </c>
      <c r="C471" s="173"/>
      <c r="D471" s="173"/>
      <c r="E471" s="173"/>
      <c r="F471" s="173"/>
      <c r="G471" s="173"/>
      <c r="H471" s="173"/>
    </row>
    <row r="472" spans="1:17" x14ac:dyDescent="0.25">
      <c r="D472" s="23">
        <v>100</v>
      </c>
      <c r="E472" s="2">
        <v>12</v>
      </c>
      <c r="F472" s="2"/>
      <c r="G472" s="10">
        <f>D472/E472</f>
        <v>8.3333333333333339</v>
      </c>
    </row>
    <row r="473" spans="1:17" s="20" customFormat="1" ht="20.100000000000001" customHeight="1" x14ac:dyDescent="0.25">
      <c r="B473" s="22" t="s">
        <v>1</v>
      </c>
      <c r="C473" s="22"/>
      <c r="D473" s="24" t="s">
        <v>2</v>
      </c>
      <c r="E473" s="22"/>
      <c r="F473" s="22" t="s">
        <v>3</v>
      </c>
      <c r="G473" s="27"/>
      <c r="I473"/>
      <c r="J473" s="59"/>
      <c r="K473" s="33"/>
      <c r="L473"/>
      <c r="M473" s="33"/>
      <c r="N473"/>
      <c r="O473"/>
      <c r="P473" s="58"/>
      <c r="Q473"/>
    </row>
    <row r="474" spans="1:17" x14ac:dyDescent="0.25">
      <c r="A474" s="19" t="s">
        <v>4</v>
      </c>
      <c r="B474" s="5">
        <v>0</v>
      </c>
      <c r="D474" s="5">
        <f>B474-F474</f>
        <v>0</v>
      </c>
      <c r="F474" s="5">
        <f>SUM(J474:AZ474)</f>
        <v>0</v>
      </c>
      <c r="I474" s="20"/>
      <c r="J474" s="58"/>
      <c r="K474" s="41"/>
      <c r="L474" s="20"/>
      <c r="M474" s="41"/>
      <c r="N474" s="20"/>
      <c r="O474" s="20"/>
      <c r="Q474" s="20"/>
    </row>
    <row r="475" spans="1:17" x14ac:dyDescent="0.25">
      <c r="A475" s="19" t="s">
        <v>5</v>
      </c>
      <c r="B475" s="5">
        <v>0</v>
      </c>
      <c r="D475" s="5">
        <f t="shared" ref="D475:D485" si="79">B475-F475</f>
        <v>0</v>
      </c>
      <c r="F475" s="5">
        <f t="shared" ref="F475:F485" si="80">SUM(J475:AZ475)</f>
        <v>0</v>
      </c>
    </row>
    <row r="476" spans="1:17" x14ac:dyDescent="0.25">
      <c r="A476" s="19" t="s">
        <v>6</v>
      </c>
      <c r="B476" s="5">
        <v>100</v>
      </c>
      <c r="D476" s="5">
        <f t="shared" si="79"/>
        <v>100</v>
      </c>
      <c r="F476" s="5">
        <f t="shared" si="80"/>
        <v>0</v>
      </c>
    </row>
    <row r="477" spans="1:17" x14ac:dyDescent="0.25">
      <c r="A477" s="19" t="s">
        <v>7</v>
      </c>
      <c r="B477" s="97">
        <v>0</v>
      </c>
      <c r="D477" s="5">
        <f t="shared" si="79"/>
        <v>0</v>
      </c>
      <c r="F477" s="5">
        <f t="shared" si="80"/>
        <v>0</v>
      </c>
    </row>
    <row r="478" spans="1:17" x14ac:dyDescent="0.25">
      <c r="A478" s="19" t="s">
        <v>8</v>
      </c>
      <c r="B478" s="5">
        <v>0</v>
      </c>
      <c r="D478" s="5">
        <f t="shared" si="79"/>
        <v>0</v>
      </c>
      <c r="F478" s="5">
        <f t="shared" si="80"/>
        <v>0</v>
      </c>
    </row>
    <row r="479" spans="1:17" x14ac:dyDescent="0.25">
      <c r="A479" s="19" t="s">
        <v>9</v>
      </c>
      <c r="B479" s="5">
        <v>0</v>
      </c>
      <c r="D479" s="5">
        <f t="shared" si="79"/>
        <v>0</v>
      </c>
      <c r="F479" s="5">
        <f t="shared" si="80"/>
        <v>0</v>
      </c>
    </row>
    <row r="480" spans="1:17" x14ac:dyDescent="0.25">
      <c r="A480" s="19" t="s">
        <v>10</v>
      </c>
      <c r="B480" s="5">
        <v>0</v>
      </c>
      <c r="D480" s="5">
        <f t="shared" si="79"/>
        <v>0</v>
      </c>
      <c r="F480" s="5">
        <f t="shared" si="80"/>
        <v>0</v>
      </c>
    </row>
    <row r="481" spans="1:17" x14ac:dyDescent="0.25">
      <c r="A481" s="19" t="s">
        <v>11</v>
      </c>
      <c r="B481" s="5">
        <v>0</v>
      </c>
      <c r="D481" s="5">
        <f t="shared" si="79"/>
        <v>0</v>
      </c>
      <c r="F481" s="5">
        <f t="shared" si="80"/>
        <v>0</v>
      </c>
    </row>
    <row r="482" spans="1:17" x14ac:dyDescent="0.25">
      <c r="A482" s="19" t="s">
        <v>12</v>
      </c>
      <c r="B482" s="5">
        <v>0</v>
      </c>
      <c r="D482" s="5">
        <f t="shared" si="79"/>
        <v>0</v>
      </c>
      <c r="F482" s="5">
        <f t="shared" si="80"/>
        <v>0</v>
      </c>
    </row>
    <row r="483" spans="1:17" x14ac:dyDescent="0.25">
      <c r="A483" s="19" t="s">
        <v>13</v>
      </c>
      <c r="B483" s="5">
        <v>0</v>
      </c>
      <c r="D483" s="5">
        <f t="shared" si="79"/>
        <v>0</v>
      </c>
      <c r="F483" s="5">
        <f t="shared" si="80"/>
        <v>0</v>
      </c>
    </row>
    <row r="484" spans="1:17" x14ac:dyDescent="0.25">
      <c r="A484" s="19" t="s">
        <v>14</v>
      </c>
      <c r="B484" s="5">
        <v>0</v>
      </c>
      <c r="D484" s="5">
        <f t="shared" si="79"/>
        <v>0</v>
      </c>
      <c r="F484" s="5">
        <f t="shared" si="80"/>
        <v>0</v>
      </c>
    </row>
    <row r="485" spans="1:17" x14ac:dyDescent="0.25">
      <c r="A485" s="19" t="s">
        <v>15</v>
      </c>
      <c r="B485" s="5">
        <v>0</v>
      </c>
      <c r="D485" s="5">
        <f t="shared" si="79"/>
        <v>0</v>
      </c>
      <c r="F485" s="5">
        <f t="shared" si="80"/>
        <v>0</v>
      </c>
    </row>
    <row r="486" spans="1:17" x14ac:dyDescent="0.25">
      <c r="A486" s="6" t="s">
        <v>16</v>
      </c>
      <c r="B486" s="7">
        <f>SUM(B474:B485)</f>
        <v>100</v>
      </c>
      <c r="D486" s="23">
        <f>SUM(D474:D485)</f>
        <v>100</v>
      </c>
      <c r="F486" s="7">
        <f>SUM(F474:F485)</f>
        <v>0</v>
      </c>
    </row>
    <row r="487" spans="1:17" x14ac:dyDescent="0.25">
      <c r="J487" s="91"/>
      <c r="P487" s="90"/>
    </row>
    <row r="489" spans="1:17" ht="20.100000000000001" customHeight="1" x14ac:dyDescent="0.25">
      <c r="A489" s="22">
        <v>24802</v>
      </c>
      <c r="B489" s="173" t="s">
        <v>34</v>
      </c>
      <c r="C489" s="173"/>
      <c r="D489" s="173"/>
      <c r="E489" s="173"/>
      <c r="F489" s="173"/>
      <c r="G489" s="173"/>
      <c r="H489" s="173"/>
    </row>
    <row r="490" spans="1:17" x14ac:dyDescent="0.25">
      <c r="D490" s="23">
        <v>100</v>
      </c>
      <c r="E490" s="2">
        <v>12</v>
      </c>
      <c r="F490" s="2"/>
      <c r="G490" s="10">
        <f>D490/E490</f>
        <v>8.3333333333333339</v>
      </c>
    </row>
    <row r="491" spans="1:17" s="21" customFormat="1" ht="20.100000000000001" customHeight="1" x14ac:dyDescent="0.25">
      <c r="B491" s="22" t="s">
        <v>1</v>
      </c>
      <c r="C491" s="22"/>
      <c r="D491" s="24" t="s">
        <v>2</v>
      </c>
      <c r="E491" s="22"/>
      <c r="F491" s="22" t="s">
        <v>3</v>
      </c>
      <c r="G491" s="28"/>
      <c r="I491"/>
      <c r="J491" s="59"/>
      <c r="K491" s="33"/>
      <c r="L491"/>
      <c r="M491" s="33"/>
      <c r="N491"/>
      <c r="O491"/>
      <c r="P491" s="58"/>
      <c r="Q491"/>
    </row>
    <row r="492" spans="1:17" x14ac:dyDescent="0.25">
      <c r="A492" s="19" t="s">
        <v>4</v>
      </c>
      <c r="B492" s="5">
        <v>0</v>
      </c>
      <c r="D492" s="5">
        <f>B492-F492</f>
        <v>0</v>
      </c>
      <c r="F492" s="5">
        <f>SUM(J492:AZ492)</f>
        <v>0</v>
      </c>
      <c r="I492" s="21"/>
      <c r="J492" s="58"/>
      <c r="K492" s="73"/>
      <c r="L492" s="21"/>
      <c r="M492" s="58"/>
      <c r="N492" s="21"/>
      <c r="O492" s="21"/>
      <c r="Q492" s="21"/>
    </row>
    <row r="493" spans="1:17" x14ac:dyDescent="0.25">
      <c r="A493" s="19" t="s">
        <v>5</v>
      </c>
      <c r="B493" s="5">
        <v>0</v>
      </c>
      <c r="D493" s="5">
        <f>B493-F493</f>
        <v>0</v>
      </c>
      <c r="F493" s="5">
        <f>SUM(J493:AZ493)</f>
        <v>0</v>
      </c>
    </row>
    <row r="494" spans="1:17" x14ac:dyDescent="0.25">
      <c r="A494" s="19" t="s">
        <v>6</v>
      </c>
      <c r="B494" s="5">
        <v>100</v>
      </c>
      <c r="D494" s="5">
        <f t="shared" ref="D494:D504" si="81">B494-F494</f>
        <v>100</v>
      </c>
      <c r="F494" s="5">
        <f t="shared" ref="F494:F504" si="82">SUM(J494:AZ494)</f>
        <v>0</v>
      </c>
    </row>
    <row r="495" spans="1:17" x14ac:dyDescent="0.25">
      <c r="A495" s="19" t="s">
        <v>7</v>
      </c>
      <c r="B495" s="5">
        <v>0</v>
      </c>
      <c r="D495" s="5">
        <f t="shared" si="81"/>
        <v>0</v>
      </c>
      <c r="F495" s="5">
        <f t="shared" si="82"/>
        <v>0</v>
      </c>
    </row>
    <row r="496" spans="1:17" x14ac:dyDescent="0.25">
      <c r="A496" s="19" t="s">
        <v>8</v>
      </c>
      <c r="B496" s="5">
        <v>0</v>
      </c>
      <c r="D496" s="5">
        <f t="shared" si="81"/>
        <v>0</v>
      </c>
      <c r="F496" s="5">
        <f t="shared" si="82"/>
        <v>0</v>
      </c>
    </row>
    <row r="497" spans="1:16" x14ac:dyDescent="0.25">
      <c r="A497" s="19" t="s">
        <v>9</v>
      </c>
      <c r="B497" s="5">
        <v>0</v>
      </c>
      <c r="D497" s="5">
        <f t="shared" si="81"/>
        <v>0</v>
      </c>
      <c r="F497" s="5">
        <f t="shared" si="82"/>
        <v>0</v>
      </c>
    </row>
    <row r="498" spans="1:16" x14ac:dyDescent="0.25">
      <c r="A498" s="19" t="s">
        <v>10</v>
      </c>
      <c r="B498" s="5">
        <v>0</v>
      </c>
      <c r="D498" s="5">
        <f t="shared" si="81"/>
        <v>0</v>
      </c>
      <c r="F498" s="5">
        <f t="shared" si="82"/>
        <v>0</v>
      </c>
    </row>
    <row r="499" spans="1:16" x14ac:dyDescent="0.25">
      <c r="A499" s="19" t="s">
        <v>11</v>
      </c>
      <c r="B499" s="5">
        <v>0</v>
      </c>
      <c r="D499" s="5">
        <f t="shared" si="81"/>
        <v>0</v>
      </c>
      <c r="F499" s="5">
        <f t="shared" si="82"/>
        <v>0</v>
      </c>
    </row>
    <row r="500" spans="1:16" x14ac:dyDescent="0.25">
      <c r="A500" s="19" t="s">
        <v>12</v>
      </c>
      <c r="B500" s="5">
        <v>0</v>
      </c>
      <c r="D500" s="5">
        <f t="shared" si="81"/>
        <v>0</v>
      </c>
      <c r="F500" s="5">
        <f t="shared" si="82"/>
        <v>0</v>
      </c>
    </row>
    <row r="501" spans="1:16" x14ac:dyDescent="0.25">
      <c r="A501" s="19" t="s">
        <v>13</v>
      </c>
      <c r="B501" s="5">
        <v>0</v>
      </c>
      <c r="D501" s="5">
        <f t="shared" si="81"/>
        <v>0</v>
      </c>
      <c r="F501" s="5">
        <f t="shared" si="82"/>
        <v>0</v>
      </c>
    </row>
    <row r="502" spans="1:16" x14ac:dyDescent="0.25">
      <c r="A502" s="19" t="s">
        <v>14</v>
      </c>
      <c r="B502" s="5">
        <v>0</v>
      </c>
      <c r="D502" s="5">
        <f t="shared" si="81"/>
        <v>0</v>
      </c>
      <c r="F502" s="5">
        <f t="shared" si="82"/>
        <v>0</v>
      </c>
    </row>
    <row r="503" spans="1:16" x14ac:dyDescent="0.25">
      <c r="A503" s="19" t="s">
        <v>15</v>
      </c>
      <c r="B503" s="5">
        <v>0</v>
      </c>
      <c r="D503" s="5">
        <f t="shared" si="81"/>
        <v>0</v>
      </c>
      <c r="F503" s="5">
        <f t="shared" si="82"/>
        <v>0</v>
      </c>
    </row>
    <row r="504" spans="1:16" x14ac:dyDescent="0.25">
      <c r="A504" s="6" t="s">
        <v>16</v>
      </c>
      <c r="B504" s="76">
        <v>100</v>
      </c>
      <c r="C504" s="6"/>
      <c r="D504" s="23">
        <f t="shared" si="81"/>
        <v>100</v>
      </c>
      <c r="E504" s="6"/>
      <c r="F504" s="76">
        <f t="shared" si="82"/>
        <v>0</v>
      </c>
    </row>
    <row r="505" spans="1:16" x14ac:dyDescent="0.25">
      <c r="J505" s="85"/>
      <c r="P505" s="84"/>
    </row>
    <row r="506" spans="1:16" x14ac:dyDescent="0.25">
      <c r="J506" s="91"/>
      <c r="P506" s="90"/>
    </row>
    <row r="507" spans="1:16" x14ac:dyDescent="0.25">
      <c r="A507" s="139">
        <v>24803</v>
      </c>
      <c r="B507" s="173" t="s">
        <v>167</v>
      </c>
      <c r="C507" s="173"/>
      <c r="D507" s="173"/>
      <c r="E507" s="173"/>
      <c r="F507" s="173"/>
      <c r="G507" s="173"/>
      <c r="H507" s="173"/>
      <c r="J507" s="141"/>
      <c r="P507" s="140"/>
    </row>
    <row r="508" spans="1:16" x14ac:dyDescent="0.25">
      <c r="D508" s="23">
        <v>3000</v>
      </c>
      <c r="E508" s="2">
        <v>12</v>
      </c>
      <c r="F508" s="2"/>
      <c r="G508" s="10">
        <f>D508/E508</f>
        <v>250</v>
      </c>
      <c r="J508" s="141"/>
      <c r="P508" s="140"/>
    </row>
    <row r="509" spans="1:16" x14ac:dyDescent="0.25">
      <c r="A509" s="21"/>
      <c r="B509" s="139" t="s">
        <v>1</v>
      </c>
      <c r="C509" s="139"/>
      <c r="D509" s="24" t="s">
        <v>2</v>
      </c>
      <c r="E509" s="139"/>
      <c r="F509" s="139" t="s">
        <v>3</v>
      </c>
      <c r="G509" s="28"/>
      <c r="H509" s="21"/>
      <c r="J509" s="141"/>
      <c r="P509" s="140"/>
    </row>
    <row r="510" spans="1:16" x14ac:dyDescent="0.25">
      <c r="A510" s="19" t="s">
        <v>4</v>
      </c>
      <c r="B510" s="5">
        <v>0</v>
      </c>
      <c r="D510" s="5">
        <f>B510-F510</f>
        <v>0</v>
      </c>
      <c r="F510" s="5">
        <f>SUM(J510:AZ510)</f>
        <v>0</v>
      </c>
      <c r="J510" s="141"/>
      <c r="P510" s="140"/>
    </row>
    <row r="511" spans="1:16" x14ac:dyDescent="0.25">
      <c r="A511" s="19" t="s">
        <v>5</v>
      </c>
      <c r="B511" s="5">
        <v>0</v>
      </c>
      <c r="D511" s="5">
        <f>B511-F511</f>
        <v>0</v>
      </c>
      <c r="F511" s="5">
        <f>SUM(J511:AZ511)</f>
        <v>0</v>
      </c>
      <c r="J511" s="141"/>
      <c r="P511" s="140"/>
    </row>
    <row r="512" spans="1:16" x14ac:dyDescent="0.25">
      <c r="A512" s="19" t="s">
        <v>6</v>
      </c>
      <c r="B512" s="5">
        <v>0</v>
      </c>
      <c r="D512" s="5">
        <f t="shared" ref="D512:D521" si="83">B512-F512</f>
        <v>0</v>
      </c>
      <c r="F512" s="5">
        <f t="shared" ref="F512:F521" si="84">SUM(J512:AZ512)</f>
        <v>0</v>
      </c>
      <c r="J512" s="141"/>
      <c r="P512" s="140"/>
    </row>
    <row r="513" spans="1:17" x14ac:dyDescent="0.25">
      <c r="A513" s="19" t="s">
        <v>7</v>
      </c>
      <c r="B513" s="5">
        <v>0</v>
      </c>
      <c r="D513" s="5">
        <f t="shared" si="83"/>
        <v>0</v>
      </c>
      <c r="F513" s="5">
        <f t="shared" si="84"/>
        <v>0</v>
      </c>
      <c r="J513" s="141"/>
      <c r="P513" s="140"/>
    </row>
    <row r="514" spans="1:17" x14ac:dyDescent="0.25">
      <c r="A514" s="19" t="s">
        <v>8</v>
      </c>
      <c r="B514" s="5">
        <v>0</v>
      </c>
      <c r="D514" s="5">
        <f t="shared" si="83"/>
        <v>0</v>
      </c>
      <c r="F514" s="5">
        <f t="shared" si="84"/>
        <v>0</v>
      </c>
      <c r="J514" s="141"/>
      <c r="P514" s="140"/>
    </row>
    <row r="515" spans="1:17" x14ac:dyDescent="0.25">
      <c r="A515" s="19" t="s">
        <v>9</v>
      </c>
      <c r="B515" s="5">
        <v>0</v>
      </c>
      <c r="D515" s="5">
        <f t="shared" si="83"/>
        <v>-2030</v>
      </c>
      <c r="F515" s="5">
        <f>SUM(J515:AZ515)</f>
        <v>2030</v>
      </c>
      <c r="J515" s="141"/>
      <c r="M515" s="33">
        <f>2030</f>
        <v>2030</v>
      </c>
      <c r="P515" s="140"/>
    </row>
    <row r="516" spans="1:17" x14ac:dyDescent="0.25">
      <c r="A516" s="19" t="s">
        <v>10</v>
      </c>
      <c r="B516" s="118">
        <f>3000+1000</f>
        <v>4000</v>
      </c>
      <c r="D516" s="5">
        <v>0</v>
      </c>
      <c r="F516" s="5">
        <f>SUM(J516:AZ516)</f>
        <v>1392</v>
      </c>
      <c r="J516" s="141"/>
      <c r="M516" s="33">
        <f>1392</f>
        <v>1392</v>
      </c>
      <c r="P516" s="140"/>
    </row>
    <row r="517" spans="1:17" x14ac:dyDescent="0.25">
      <c r="A517" s="19" t="s">
        <v>11</v>
      </c>
      <c r="B517" s="5">
        <v>0</v>
      </c>
      <c r="D517" s="5">
        <f t="shared" si="83"/>
        <v>0</v>
      </c>
      <c r="F517" s="5">
        <f t="shared" si="84"/>
        <v>0</v>
      </c>
      <c r="J517" s="141"/>
      <c r="P517" s="140"/>
    </row>
    <row r="518" spans="1:17" x14ac:dyDescent="0.25">
      <c r="A518" s="19" t="s">
        <v>12</v>
      </c>
      <c r="B518" s="5">
        <v>0</v>
      </c>
      <c r="D518" s="5">
        <f t="shared" si="83"/>
        <v>0</v>
      </c>
      <c r="F518" s="5">
        <f t="shared" si="84"/>
        <v>0</v>
      </c>
      <c r="J518" s="141"/>
      <c r="P518" s="140"/>
    </row>
    <row r="519" spans="1:17" x14ac:dyDescent="0.25">
      <c r="A519" s="19" t="s">
        <v>13</v>
      </c>
      <c r="B519" s="5">
        <v>0</v>
      </c>
      <c r="D519" s="5">
        <f t="shared" si="83"/>
        <v>0</v>
      </c>
      <c r="F519" s="5">
        <f t="shared" si="84"/>
        <v>0</v>
      </c>
      <c r="J519" s="141"/>
      <c r="P519" s="140"/>
    </row>
    <row r="520" spans="1:17" x14ac:dyDescent="0.25">
      <c r="A520" s="19" t="s">
        <v>14</v>
      </c>
      <c r="B520" s="5">
        <v>0</v>
      </c>
      <c r="D520" s="5">
        <f t="shared" si="83"/>
        <v>0</v>
      </c>
      <c r="F520" s="5">
        <f t="shared" si="84"/>
        <v>0</v>
      </c>
      <c r="J520" s="141"/>
      <c r="P520" s="140"/>
    </row>
    <row r="521" spans="1:17" x14ac:dyDescent="0.25">
      <c r="A521" s="19" t="s">
        <v>15</v>
      </c>
      <c r="B521" s="5">
        <v>0</v>
      </c>
      <c r="D521" s="5">
        <f t="shared" si="83"/>
        <v>0</v>
      </c>
      <c r="F521" s="5">
        <f t="shared" si="84"/>
        <v>0</v>
      </c>
      <c r="J521" s="141"/>
      <c r="P521" s="140"/>
    </row>
    <row r="522" spans="1:17" x14ac:dyDescent="0.25">
      <c r="A522" s="6" t="s">
        <v>16</v>
      </c>
      <c r="B522" s="76">
        <f>SUM(B510:B521)</f>
        <v>4000</v>
      </c>
      <c r="C522" s="6"/>
      <c r="D522" s="23">
        <f>B522-F522</f>
        <v>578</v>
      </c>
      <c r="E522" s="6"/>
      <c r="F522" s="76">
        <f>SUM(F510:F521)</f>
        <v>3422</v>
      </c>
      <c r="J522" s="141"/>
      <c r="P522" s="140"/>
    </row>
    <row r="523" spans="1:17" x14ac:dyDescent="0.25">
      <c r="J523" s="141"/>
      <c r="P523" s="140"/>
    </row>
    <row r="524" spans="1:17" x14ac:dyDescent="0.25">
      <c r="J524" s="141"/>
      <c r="P524" s="140"/>
    </row>
    <row r="525" spans="1:17" ht="20.100000000000001" customHeight="1" x14ac:dyDescent="0.25">
      <c r="A525" s="22">
        <v>24804</v>
      </c>
      <c r="B525" s="173" t="s">
        <v>35</v>
      </c>
      <c r="C525" s="173"/>
      <c r="D525" s="173"/>
      <c r="E525" s="173"/>
      <c r="F525" s="173"/>
      <c r="G525" s="173"/>
      <c r="H525" s="173"/>
    </row>
    <row r="526" spans="1:17" x14ac:dyDescent="0.25">
      <c r="D526" s="23">
        <v>1000</v>
      </c>
      <c r="E526" s="2">
        <v>12</v>
      </c>
      <c r="F526" s="2"/>
      <c r="G526" s="10">
        <f>D526/E526</f>
        <v>83.333333333333329</v>
      </c>
    </row>
    <row r="527" spans="1:17" s="20" customFormat="1" ht="20.100000000000001" customHeight="1" x14ac:dyDescent="0.25">
      <c r="B527" s="22" t="s">
        <v>1</v>
      </c>
      <c r="C527" s="22"/>
      <c r="D527" s="24" t="s">
        <v>2</v>
      </c>
      <c r="E527" s="22"/>
      <c r="F527" s="22" t="s">
        <v>3</v>
      </c>
      <c r="G527" s="27"/>
      <c r="I527"/>
      <c r="J527" s="59"/>
      <c r="K527" s="33"/>
      <c r="L527"/>
      <c r="M527" s="33"/>
      <c r="N527"/>
      <c r="O527"/>
      <c r="P527" s="58"/>
      <c r="Q527"/>
    </row>
    <row r="528" spans="1:17" x14ac:dyDescent="0.25">
      <c r="A528" s="19" t="s">
        <v>4</v>
      </c>
      <c r="B528" s="5">
        <v>83</v>
      </c>
      <c r="D528" s="5">
        <f>B528-F528</f>
        <v>83</v>
      </c>
      <c r="F528" s="5">
        <f>SUM(J528:AZ528)</f>
        <v>0</v>
      </c>
      <c r="I528" s="20"/>
      <c r="J528" s="58"/>
      <c r="K528" s="41"/>
      <c r="L528" s="20"/>
      <c r="M528" s="41"/>
      <c r="N528" s="20"/>
      <c r="O528" s="20"/>
      <c r="Q528" s="20"/>
    </row>
    <row r="529" spans="1:16" x14ac:dyDescent="0.25">
      <c r="A529" s="19" t="s">
        <v>5</v>
      </c>
      <c r="B529" s="5">
        <v>83</v>
      </c>
      <c r="D529" s="5">
        <f t="shared" ref="D529:D539" si="85">B529-F529</f>
        <v>83</v>
      </c>
      <c r="F529" s="5">
        <f t="shared" ref="F529" si="86">SUM(J529:AZ529)</f>
        <v>0</v>
      </c>
    </row>
    <row r="530" spans="1:16" x14ac:dyDescent="0.25">
      <c r="A530" s="19" t="s">
        <v>6</v>
      </c>
      <c r="B530" s="106">
        <v>83</v>
      </c>
      <c r="D530" s="5">
        <f t="shared" si="85"/>
        <v>83</v>
      </c>
      <c r="F530" s="5">
        <f>SUM(J530:AZ530)</f>
        <v>0</v>
      </c>
    </row>
    <row r="531" spans="1:16" x14ac:dyDescent="0.25">
      <c r="A531" s="19" t="s">
        <v>7</v>
      </c>
      <c r="B531" s="5">
        <v>83</v>
      </c>
      <c r="D531" s="5">
        <f t="shared" si="85"/>
        <v>83</v>
      </c>
      <c r="F531" s="5">
        <f t="shared" ref="F531:F534" si="87">SUM(J531:AZ531)</f>
        <v>0</v>
      </c>
    </row>
    <row r="532" spans="1:16" x14ac:dyDescent="0.25">
      <c r="A532" s="19" t="s">
        <v>8</v>
      </c>
      <c r="B532" s="5">
        <v>83</v>
      </c>
      <c r="D532" s="5">
        <f t="shared" si="85"/>
        <v>83</v>
      </c>
      <c r="F532" s="5">
        <f t="shared" si="87"/>
        <v>0</v>
      </c>
    </row>
    <row r="533" spans="1:16" x14ac:dyDescent="0.25">
      <c r="A533" s="19" t="s">
        <v>9</v>
      </c>
      <c r="B533" s="5">
        <v>83</v>
      </c>
      <c r="D533" s="5">
        <f t="shared" si="85"/>
        <v>83</v>
      </c>
      <c r="F533" s="5">
        <f t="shared" si="87"/>
        <v>0</v>
      </c>
    </row>
    <row r="534" spans="1:16" x14ac:dyDescent="0.25">
      <c r="A534" s="19" t="s">
        <v>10</v>
      </c>
      <c r="B534" s="106">
        <v>83</v>
      </c>
      <c r="D534" s="5">
        <f t="shared" si="85"/>
        <v>83</v>
      </c>
      <c r="F534" s="5">
        <f t="shared" si="87"/>
        <v>0</v>
      </c>
      <c r="L534" s="33"/>
    </row>
    <row r="535" spans="1:16" x14ac:dyDescent="0.25">
      <c r="A535" s="19" t="s">
        <v>11</v>
      </c>
      <c r="B535" s="5">
        <v>83</v>
      </c>
      <c r="D535" s="5">
        <f t="shared" si="85"/>
        <v>83</v>
      </c>
      <c r="F535" s="5">
        <f t="shared" ref="F535:F539" si="88">SUM(J535:AZ535)</f>
        <v>0</v>
      </c>
    </row>
    <row r="536" spans="1:16" x14ac:dyDescent="0.25">
      <c r="A536" s="19" t="s">
        <v>12</v>
      </c>
      <c r="B536" s="5">
        <v>84</v>
      </c>
      <c r="D536" s="5">
        <f t="shared" si="85"/>
        <v>84</v>
      </c>
      <c r="F536" s="5">
        <f>SUM(J536:AZ536)</f>
        <v>0</v>
      </c>
    </row>
    <row r="537" spans="1:16" x14ac:dyDescent="0.25">
      <c r="A537" s="19" t="s">
        <v>13</v>
      </c>
      <c r="B537" s="5">
        <v>84</v>
      </c>
      <c r="D537" s="5">
        <f t="shared" si="85"/>
        <v>84</v>
      </c>
      <c r="F537" s="5">
        <f t="shared" si="88"/>
        <v>0</v>
      </c>
    </row>
    <row r="538" spans="1:16" x14ac:dyDescent="0.25">
      <c r="A538" s="19" t="s">
        <v>14</v>
      </c>
      <c r="B538" s="5">
        <v>84</v>
      </c>
      <c r="D538" s="5">
        <f t="shared" si="85"/>
        <v>84</v>
      </c>
      <c r="F538" s="5">
        <f t="shared" si="88"/>
        <v>0</v>
      </c>
    </row>
    <row r="539" spans="1:16" x14ac:dyDescent="0.25">
      <c r="A539" s="19" t="s">
        <v>15</v>
      </c>
      <c r="B539" s="5">
        <v>84</v>
      </c>
      <c r="D539" s="5">
        <f t="shared" si="85"/>
        <v>84</v>
      </c>
      <c r="F539" s="5">
        <f t="shared" si="88"/>
        <v>0</v>
      </c>
    </row>
    <row r="540" spans="1:16" x14ac:dyDescent="0.25">
      <c r="A540" s="6" t="s">
        <v>16</v>
      </c>
      <c r="B540" s="7">
        <f>SUM(B528:B539)</f>
        <v>1000</v>
      </c>
      <c r="D540" s="23">
        <f>SUM(D528:D539)</f>
        <v>1000</v>
      </c>
      <c r="F540" s="7">
        <f>SUM(F528:F539)</f>
        <v>0</v>
      </c>
    </row>
    <row r="541" spans="1:16" x14ac:dyDescent="0.25">
      <c r="J541" s="91"/>
      <c r="P541" s="90"/>
    </row>
    <row r="543" spans="1:16" ht="20.100000000000001" customHeight="1" x14ac:dyDescent="0.25">
      <c r="A543" s="22">
        <v>24806</v>
      </c>
      <c r="B543" s="173" t="s">
        <v>36</v>
      </c>
      <c r="C543" s="173"/>
      <c r="D543" s="173"/>
      <c r="E543" s="173"/>
      <c r="F543" s="173"/>
      <c r="G543" s="173"/>
      <c r="H543" s="173"/>
    </row>
    <row r="544" spans="1:16" x14ac:dyDescent="0.25">
      <c r="D544" s="23">
        <v>3000</v>
      </c>
      <c r="E544" s="2">
        <v>12</v>
      </c>
      <c r="F544" s="2"/>
      <c r="G544" s="10">
        <f>D544/E544</f>
        <v>250</v>
      </c>
    </row>
    <row r="545" spans="1:17" s="20" customFormat="1" ht="20.100000000000001" customHeight="1" x14ac:dyDescent="0.25">
      <c r="B545" s="22" t="s">
        <v>1</v>
      </c>
      <c r="C545" s="22"/>
      <c r="D545" s="24" t="s">
        <v>2</v>
      </c>
      <c r="E545" s="22"/>
      <c r="F545" s="22" t="s">
        <v>3</v>
      </c>
      <c r="G545" s="27"/>
      <c r="I545"/>
      <c r="J545" s="59"/>
      <c r="K545" s="33"/>
      <c r="L545"/>
      <c r="M545" s="33"/>
      <c r="N545"/>
      <c r="O545"/>
      <c r="P545" s="58"/>
      <c r="Q545"/>
    </row>
    <row r="546" spans="1:17" x14ac:dyDescent="0.25">
      <c r="A546" s="19" t="s">
        <v>4</v>
      </c>
      <c r="B546" s="5">
        <v>250</v>
      </c>
      <c r="D546" s="5">
        <f>B546-F546</f>
        <v>250</v>
      </c>
      <c r="F546" s="5">
        <f>SUM(J546:AX546)</f>
        <v>0</v>
      </c>
      <c r="I546" s="20"/>
      <c r="J546" s="58"/>
      <c r="K546" s="41"/>
      <c r="L546" s="20"/>
      <c r="M546" s="41"/>
      <c r="N546" s="20"/>
      <c r="O546" s="20"/>
      <c r="Q546" s="20"/>
    </row>
    <row r="547" spans="1:17" x14ac:dyDescent="0.25">
      <c r="A547" s="19" t="s">
        <v>5</v>
      </c>
      <c r="B547" s="5">
        <v>250</v>
      </c>
      <c r="D547" s="5">
        <f t="shared" ref="D547:D557" si="89">B547-F547</f>
        <v>250</v>
      </c>
      <c r="F547" s="5">
        <f t="shared" ref="F547:F557" si="90">SUM(J547:AX547)</f>
        <v>0</v>
      </c>
    </row>
    <row r="548" spans="1:17" x14ac:dyDescent="0.25">
      <c r="A548" s="19" t="s">
        <v>6</v>
      </c>
      <c r="B548" s="5">
        <v>250</v>
      </c>
      <c r="D548" s="5">
        <f t="shared" si="89"/>
        <v>250</v>
      </c>
      <c r="F548" s="5">
        <f>SUM(J548:AX548)</f>
        <v>0</v>
      </c>
    </row>
    <row r="549" spans="1:17" x14ac:dyDescent="0.25">
      <c r="A549" s="19" t="s">
        <v>7</v>
      </c>
      <c r="B549" s="5">
        <v>250</v>
      </c>
      <c r="D549" s="5">
        <f t="shared" si="89"/>
        <v>250</v>
      </c>
      <c r="F549" s="5">
        <f t="shared" si="90"/>
        <v>0</v>
      </c>
      <c r="J549" s="105"/>
    </row>
    <row r="550" spans="1:17" x14ac:dyDescent="0.25">
      <c r="A550" s="19" t="s">
        <v>8</v>
      </c>
      <c r="B550" s="5">
        <v>250</v>
      </c>
      <c r="D550" s="5">
        <f t="shared" si="89"/>
        <v>250</v>
      </c>
      <c r="F550" s="5">
        <f t="shared" si="90"/>
        <v>0</v>
      </c>
    </row>
    <row r="551" spans="1:17" x14ac:dyDescent="0.25">
      <c r="A551" s="19" t="s">
        <v>9</v>
      </c>
      <c r="B551" s="5">
        <v>250</v>
      </c>
      <c r="D551" s="5">
        <f t="shared" si="89"/>
        <v>226</v>
      </c>
      <c r="F551" s="5">
        <f t="shared" si="90"/>
        <v>24</v>
      </c>
      <c r="M551" s="33">
        <f>24</f>
        <v>24</v>
      </c>
    </row>
    <row r="552" spans="1:17" x14ac:dyDescent="0.25">
      <c r="A552" s="19" t="s">
        <v>10</v>
      </c>
      <c r="B552" s="5">
        <v>250</v>
      </c>
      <c r="D552" s="5">
        <f t="shared" si="89"/>
        <v>250</v>
      </c>
      <c r="F552" s="5">
        <f t="shared" si="90"/>
        <v>0</v>
      </c>
    </row>
    <row r="553" spans="1:17" x14ac:dyDescent="0.25">
      <c r="A553" s="19" t="s">
        <v>11</v>
      </c>
      <c r="B553" s="5">
        <v>250</v>
      </c>
      <c r="D553" s="5">
        <f t="shared" si="89"/>
        <v>250</v>
      </c>
      <c r="F553" s="5">
        <f t="shared" si="90"/>
        <v>0</v>
      </c>
    </row>
    <row r="554" spans="1:17" x14ac:dyDescent="0.25">
      <c r="A554" s="19" t="s">
        <v>12</v>
      </c>
      <c r="B554" s="5">
        <v>250</v>
      </c>
      <c r="D554" s="5">
        <f t="shared" si="89"/>
        <v>250</v>
      </c>
      <c r="F554" s="5">
        <f t="shared" si="90"/>
        <v>0</v>
      </c>
    </row>
    <row r="555" spans="1:17" x14ac:dyDescent="0.25">
      <c r="A555" s="19" t="s">
        <v>13</v>
      </c>
      <c r="B555" s="5">
        <v>250</v>
      </c>
      <c r="D555" s="5">
        <f t="shared" si="89"/>
        <v>250</v>
      </c>
      <c r="F555" s="5">
        <f t="shared" si="90"/>
        <v>0</v>
      </c>
    </row>
    <row r="556" spans="1:17" x14ac:dyDescent="0.25">
      <c r="A556" s="19" t="s">
        <v>14</v>
      </c>
      <c r="B556" s="5">
        <v>250</v>
      </c>
      <c r="D556" s="5">
        <f t="shared" si="89"/>
        <v>250</v>
      </c>
      <c r="F556" s="5">
        <f t="shared" si="90"/>
        <v>0</v>
      </c>
    </row>
    <row r="557" spans="1:17" x14ac:dyDescent="0.25">
      <c r="A557" s="19" t="s">
        <v>15</v>
      </c>
      <c r="B557" s="5">
        <v>250</v>
      </c>
      <c r="D557" s="5">
        <f t="shared" si="89"/>
        <v>250</v>
      </c>
      <c r="F557" s="5">
        <f t="shared" si="90"/>
        <v>0</v>
      </c>
    </row>
    <row r="558" spans="1:17" x14ac:dyDescent="0.25">
      <c r="A558" s="6" t="s">
        <v>16</v>
      </c>
      <c r="B558" s="7">
        <f>SUM(B546:B557)</f>
        <v>3000</v>
      </c>
      <c r="D558" s="23">
        <f>SUM(D546:D557)</f>
        <v>2976</v>
      </c>
      <c r="F558" s="7">
        <f>SUM(F546:F557)</f>
        <v>24</v>
      </c>
    </row>
    <row r="559" spans="1:17" x14ac:dyDescent="0.25">
      <c r="J559" s="91"/>
      <c r="P559" s="90"/>
    </row>
    <row r="561" spans="1:28" ht="20.100000000000001" customHeight="1" x14ac:dyDescent="0.25">
      <c r="A561" s="22">
        <v>24807</v>
      </c>
      <c r="B561" s="173" t="s">
        <v>37</v>
      </c>
      <c r="C561" s="173"/>
      <c r="D561" s="173"/>
      <c r="E561" s="173"/>
      <c r="F561" s="173"/>
      <c r="G561" s="173"/>
      <c r="H561" s="173"/>
      <c r="I561" s="52"/>
      <c r="J561" s="101"/>
      <c r="K561" s="55"/>
      <c r="L561" s="72"/>
      <c r="M561" s="55"/>
      <c r="N561" s="52"/>
      <c r="O561" s="52"/>
      <c r="P561" s="95"/>
      <c r="Q561" s="52"/>
      <c r="R561" s="52"/>
      <c r="S561" s="52"/>
      <c r="T561" s="52"/>
      <c r="U561" s="52"/>
      <c r="V561" s="52"/>
      <c r="W561" s="52"/>
      <c r="X561" s="52"/>
      <c r="Y561" s="52"/>
      <c r="Z561" s="52"/>
      <c r="AA561" s="52"/>
      <c r="AB561" s="52"/>
    </row>
    <row r="562" spans="1:28" x14ac:dyDescent="0.25">
      <c r="D562" s="23">
        <v>4500</v>
      </c>
      <c r="E562" s="2">
        <v>12</v>
      </c>
      <c r="F562" s="2"/>
      <c r="G562" s="10">
        <f>D562/E562</f>
        <v>375</v>
      </c>
      <c r="I562" s="52"/>
      <c r="J562" s="101"/>
      <c r="K562" s="55"/>
      <c r="L562" s="52"/>
      <c r="M562" s="55"/>
      <c r="N562" s="52"/>
      <c r="O562" s="52"/>
      <c r="P562" s="95"/>
      <c r="Q562" s="52"/>
      <c r="R562" s="52"/>
      <c r="S562" s="52"/>
      <c r="T562" s="52"/>
      <c r="U562" s="52"/>
      <c r="V562" s="52"/>
      <c r="W562" s="52"/>
      <c r="X562" s="52"/>
      <c r="Y562" s="52"/>
      <c r="Z562" s="52"/>
      <c r="AA562" s="52"/>
      <c r="AB562" s="52"/>
    </row>
    <row r="563" spans="1:28" s="20" customFormat="1" ht="20.100000000000001" customHeight="1" x14ac:dyDescent="0.25">
      <c r="B563" s="22" t="s">
        <v>1</v>
      </c>
      <c r="C563" s="22"/>
      <c r="D563" s="24" t="s">
        <v>2</v>
      </c>
      <c r="E563" s="22"/>
      <c r="F563" s="22" t="s">
        <v>3</v>
      </c>
      <c r="G563" s="27"/>
      <c r="I563" s="52"/>
      <c r="J563" s="101"/>
      <c r="K563" s="55"/>
      <c r="L563" s="52"/>
      <c r="M563" s="55"/>
      <c r="N563" s="52"/>
      <c r="O563" s="52"/>
      <c r="P563" s="95"/>
      <c r="Q563" s="52"/>
      <c r="R563" s="96"/>
      <c r="S563" s="96"/>
      <c r="T563" s="96"/>
      <c r="U563" s="96"/>
      <c r="V563" s="96"/>
      <c r="W563" s="96"/>
      <c r="X563" s="96"/>
      <c r="Y563" s="96"/>
      <c r="Z563" s="96"/>
      <c r="AA563" s="96"/>
      <c r="AB563" s="96"/>
    </row>
    <row r="564" spans="1:28" x14ac:dyDescent="0.25">
      <c r="A564" s="19" t="s">
        <v>4</v>
      </c>
      <c r="B564" s="5">
        <v>375</v>
      </c>
      <c r="D564" s="5">
        <f>B564-F564</f>
        <v>375</v>
      </c>
      <c r="F564" s="5">
        <f>SUM(J564:BN564)</f>
        <v>0</v>
      </c>
      <c r="I564" s="96"/>
      <c r="J564" s="95"/>
      <c r="K564" s="107"/>
      <c r="L564" s="96"/>
      <c r="M564" s="107"/>
      <c r="N564" s="96"/>
      <c r="O564" s="96"/>
      <c r="P564" s="95"/>
      <c r="Q564" s="96"/>
      <c r="R564" s="52"/>
      <c r="S564" s="52"/>
      <c r="T564" s="52"/>
      <c r="U564" s="52"/>
      <c r="V564" s="52"/>
      <c r="W564" s="52"/>
      <c r="X564" s="52"/>
      <c r="Y564" s="52"/>
      <c r="Z564" s="52"/>
      <c r="AA564" s="52"/>
      <c r="AB564" s="52"/>
    </row>
    <row r="565" spans="1:28" x14ac:dyDescent="0.25">
      <c r="A565" s="19" t="s">
        <v>5</v>
      </c>
      <c r="B565" s="5">
        <v>375</v>
      </c>
      <c r="D565" s="5">
        <f t="shared" ref="D565:D575" si="91">B565-F565</f>
        <v>375</v>
      </c>
      <c r="F565" s="5">
        <f t="shared" ref="F565:F575" si="92">SUM(J565:BN565)</f>
        <v>0</v>
      </c>
      <c r="I565" s="52"/>
      <c r="J565" s="101"/>
      <c r="K565" s="55"/>
      <c r="L565" s="52"/>
      <c r="M565" s="55"/>
      <c r="N565" s="52"/>
      <c r="O565" s="52"/>
      <c r="P565" s="95"/>
      <c r="Q565" s="52"/>
      <c r="R565" s="52"/>
      <c r="S565" s="52"/>
      <c r="T565" s="52"/>
      <c r="U565" s="52"/>
      <c r="V565" s="52"/>
      <c r="W565" s="52"/>
      <c r="X565" s="52"/>
      <c r="Y565" s="52"/>
      <c r="Z565" s="52"/>
      <c r="AA565" s="52"/>
      <c r="AB565" s="52"/>
    </row>
    <row r="566" spans="1:28" x14ac:dyDescent="0.25">
      <c r="A566" s="19" t="s">
        <v>6</v>
      </c>
      <c r="B566" s="5">
        <v>375</v>
      </c>
      <c r="D566" s="5">
        <f t="shared" si="91"/>
        <v>375</v>
      </c>
      <c r="F566" s="5">
        <f>SUM(J566:BN566)</f>
        <v>0</v>
      </c>
      <c r="I566" s="52"/>
      <c r="J566" s="101"/>
      <c r="K566" s="55"/>
      <c r="L566" s="52"/>
      <c r="M566" s="55"/>
      <c r="N566" s="52"/>
      <c r="O566" s="52"/>
      <c r="P566" s="52"/>
      <c r="Q566" s="52"/>
      <c r="R566" s="52"/>
      <c r="S566" s="52"/>
      <c r="T566" s="52"/>
      <c r="U566" s="52"/>
      <c r="V566" s="52"/>
      <c r="W566" s="52"/>
      <c r="X566" s="52"/>
      <c r="Y566" s="52"/>
      <c r="Z566" s="52"/>
      <c r="AA566" s="52"/>
      <c r="AB566" s="52"/>
    </row>
    <row r="567" spans="1:28" x14ac:dyDescent="0.25">
      <c r="A567" s="19" t="s">
        <v>7</v>
      </c>
      <c r="B567" s="5">
        <v>375</v>
      </c>
      <c r="D567" s="5">
        <f t="shared" si="91"/>
        <v>375</v>
      </c>
      <c r="F567" s="5">
        <f t="shared" si="92"/>
        <v>0</v>
      </c>
      <c r="I567" s="52"/>
      <c r="J567" s="101"/>
      <c r="K567" s="55"/>
      <c r="L567" s="52"/>
      <c r="M567" s="55"/>
      <c r="N567" s="52"/>
      <c r="O567" s="52"/>
      <c r="P567" s="95"/>
      <c r="Q567" s="52"/>
      <c r="R567" s="52"/>
      <c r="S567" s="52"/>
      <c r="T567" s="52"/>
      <c r="U567" s="52"/>
      <c r="V567" s="52"/>
      <c r="W567" s="52"/>
      <c r="X567" s="52"/>
      <c r="Y567" s="52"/>
      <c r="Z567" s="52"/>
      <c r="AA567" s="52"/>
      <c r="AB567" s="52"/>
    </row>
    <row r="568" spans="1:28" x14ac:dyDescent="0.25">
      <c r="A568" s="19" t="s">
        <v>8</v>
      </c>
      <c r="B568" s="5">
        <v>375</v>
      </c>
      <c r="D568" s="5">
        <f t="shared" si="91"/>
        <v>375</v>
      </c>
      <c r="F568" s="5">
        <f t="shared" si="92"/>
        <v>0</v>
      </c>
      <c r="I568" s="52"/>
      <c r="J568" s="101"/>
      <c r="K568" s="55"/>
      <c r="L568" s="52"/>
      <c r="M568" s="55"/>
      <c r="N568" s="52"/>
      <c r="O568" s="52"/>
      <c r="P568" s="95"/>
      <c r="Q568" s="52"/>
      <c r="R568" s="52"/>
      <c r="S568" s="52"/>
      <c r="T568" s="52"/>
      <c r="U568" s="52"/>
      <c r="V568" s="52"/>
      <c r="W568" s="52"/>
      <c r="X568" s="52"/>
      <c r="Y568" s="52"/>
      <c r="Z568" s="52"/>
      <c r="AA568" s="52"/>
      <c r="AB568" s="52"/>
    </row>
    <row r="569" spans="1:28" x14ac:dyDescent="0.25">
      <c r="A569" s="19" t="s">
        <v>9</v>
      </c>
      <c r="B569" s="5">
        <v>375</v>
      </c>
      <c r="D569" s="5">
        <f t="shared" si="91"/>
        <v>-2570.21</v>
      </c>
      <c r="F569" s="5">
        <f t="shared" si="92"/>
        <v>2945.21</v>
      </c>
      <c r="I569" s="52"/>
      <c r="J569" s="101">
        <f>1177</f>
        <v>1177</v>
      </c>
      <c r="K569" s="55"/>
      <c r="L569" s="52"/>
      <c r="M569" s="55">
        <f>735.01</f>
        <v>735.01</v>
      </c>
      <c r="N569" s="52"/>
      <c r="O569" s="52"/>
      <c r="P569" s="95"/>
      <c r="Q569" s="55"/>
      <c r="R569" s="55">
        <f>1033.2</f>
        <v>1033.2</v>
      </c>
      <c r="S569" s="52"/>
      <c r="T569" s="52"/>
      <c r="U569" s="52"/>
      <c r="V569" s="52"/>
      <c r="W569" s="52"/>
      <c r="X569" s="52"/>
      <c r="Y569" s="52"/>
      <c r="Z569" s="52"/>
      <c r="AA569" s="52"/>
      <c r="AB569" s="52"/>
    </row>
    <row r="570" spans="1:28" x14ac:dyDescent="0.25">
      <c r="A570" s="19" t="s">
        <v>10</v>
      </c>
      <c r="B570" s="5">
        <v>375</v>
      </c>
      <c r="D570" s="5">
        <f t="shared" si="91"/>
        <v>146</v>
      </c>
      <c r="F570" s="5">
        <f>SUM(J570:BN570)</f>
        <v>229</v>
      </c>
      <c r="I570" s="52"/>
      <c r="J570" s="101"/>
      <c r="K570" s="55"/>
      <c r="L570" s="55"/>
      <c r="M570" s="55"/>
      <c r="N570" s="55"/>
      <c r="O570" s="52"/>
      <c r="P570" s="95"/>
      <c r="Q570" s="52"/>
      <c r="R570" s="52"/>
      <c r="S570" s="55">
        <f>229</f>
        <v>229</v>
      </c>
      <c r="T570" s="52"/>
      <c r="U570" s="52"/>
      <c r="V570" s="52"/>
      <c r="W570" s="52"/>
      <c r="X570" s="52"/>
      <c r="Y570" s="52"/>
      <c r="Z570" s="52"/>
      <c r="AA570" s="52"/>
      <c r="AB570" s="52"/>
    </row>
    <row r="571" spans="1:28" x14ac:dyDescent="0.25">
      <c r="A571" s="19" t="s">
        <v>11</v>
      </c>
      <c r="B571" s="106">
        <v>375</v>
      </c>
      <c r="D571" s="5">
        <f t="shared" si="91"/>
        <v>90.199999999999989</v>
      </c>
      <c r="F571" s="5">
        <f t="shared" si="92"/>
        <v>284.8</v>
      </c>
      <c r="I571" s="52"/>
      <c r="J571" s="101"/>
      <c r="K571" s="55"/>
      <c r="L571" s="55"/>
      <c r="M571" s="55"/>
      <c r="N571" s="55"/>
      <c r="O571" s="52"/>
      <c r="P571" s="95"/>
      <c r="Q571" s="55">
        <f>284.8</f>
        <v>284.8</v>
      </c>
      <c r="R571" s="52"/>
      <c r="S571" s="52"/>
      <c r="T571" s="52"/>
      <c r="U571" s="52"/>
      <c r="V571" s="52"/>
      <c r="W571" s="52"/>
      <c r="X571" s="55"/>
      <c r="Y571" s="52"/>
      <c r="Z571" s="52"/>
      <c r="AA571" s="52"/>
      <c r="AB571" s="52"/>
    </row>
    <row r="572" spans="1:28" x14ac:dyDescent="0.25">
      <c r="A572" s="19" t="s">
        <v>12</v>
      </c>
      <c r="B572" s="5">
        <v>375</v>
      </c>
      <c r="D572" s="5">
        <f t="shared" si="91"/>
        <v>375</v>
      </c>
      <c r="F572" s="5">
        <f>SUM(K572:BN572)</f>
        <v>0</v>
      </c>
      <c r="I572" s="52"/>
      <c r="J572" s="101"/>
      <c r="K572" s="55"/>
      <c r="L572" s="52"/>
      <c r="M572" s="101"/>
      <c r="N572" s="52"/>
      <c r="O572" s="52"/>
      <c r="P572" s="95"/>
      <c r="Q572" s="52"/>
      <c r="R572" s="55"/>
      <c r="S572" s="52"/>
      <c r="T572" s="52"/>
      <c r="U572" s="52"/>
      <c r="V572" s="52"/>
      <c r="W572" s="52"/>
      <c r="X572" s="52"/>
      <c r="Y572" s="52"/>
      <c r="Z572" s="52"/>
      <c r="AA572" s="52"/>
      <c r="AB572" s="52"/>
    </row>
    <row r="573" spans="1:28" x14ac:dyDescent="0.25">
      <c r="A573" s="19" t="s">
        <v>13</v>
      </c>
      <c r="B573" s="5">
        <v>375</v>
      </c>
      <c r="D573" s="5">
        <f t="shared" si="91"/>
        <v>375</v>
      </c>
      <c r="F573" s="5">
        <f t="shared" si="92"/>
        <v>0</v>
      </c>
      <c r="I573" s="52"/>
      <c r="J573" s="101"/>
      <c r="K573" s="55"/>
      <c r="L573" s="52"/>
      <c r="M573" s="55"/>
      <c r="N573" s="52"/>
      <c r="O573" s="52"/>
      <c r="P573" s="95"/>
      <c r="Q573" s="52"/>
      <c r="R573" s="52"/>
      <c r="S573" s="52"/>
      <c r="T573" s="52"/>
      <c r="U573" s="52"/>
      <c r="V573" s="52"/>
      <c r="W573" s="52"/>
      <c r="X573" s="52"/>
      <c r="Y573" s="52"/>
      <c r="Z573" s="52"/>
      <c r="AA573" s="52"/>
      <c r="AB573" s="52"/>
    </row>
    <row r="574" spans="1:28" x14ac:dyDescent="0.25">
      <c r="A574" s="19" t="s">
        <v>14</v>
      </c>
      <c r="B574" s="5">
        <v>375</v>
      </c>
      <c r="D574" s="5">
        <f t="shared" si="91"/>
        <v>375</v>
      </c>
      <c r="F574" s="5">
        <f t="shared" si="92"/>
        <v>0</v>
      </c>
      <c r="I574" s="52"/>
      <c r="J574" s="101"/>
      <c r="K574" s="55"/>
      <c r="L574" s="52"/>
      <c r="M574" s="55"/>
      <c r="N574" s="52"/>
      <c r="O574" s="52"/>
      <c r="P574" s="95"/>
      <c r="Q574" s="52"/>
      <c r="R574" s="52"/>
      <c r="S574" s="52"/>
      <c r="T574" s="52"/>
      <c r="U574" s="52"/>
      <c r="V574" s="52"/>
      <c r="W574" s="52"/>
      <c r="X574" s="52"/>
      <c r="Y574" s="52"/>
      <c r="Z574" s="52"/>
      <c r="AA574" s="52"/>
      <c r="AB574" s="52"/>
    </row>
    <row r="575" spans="1:28" x14ac:dyDescent="0.25">
      <c r="A575" s="19" t="s">
        <v>15</v>
      </c>
      <c r="B575" s="5">
        <v>375</v>
      </c>
      <c r="D575" s="5">
        <f t="shared" si="91"/>
        <v>375</v>
      </c>
      <c r="F575" s="5">
        <f t="shared" si="92"/>
        <v>0</v>
      </c>
      <c r="I575" s="52"/>
      <c r="J575" s="101"/>
      <c r="K575" s="55"/>
      <c r="L575" s="52"/>
      <c r="M575" s="55"/>
      <c r="N575" s="52"/>
      <c r="O575" s="52"/>
      <c r="P575" s="95"/>
      <c r="Q575" s="52"/>
      <c r="R575" s="52"/>
      <c r="S575" s="52"/>
      <c r="T575" s="52"/>
      <c r="U575" s="52"/>
      <c r="V575" s="52"/>
      <c r="W575" s="52"/>
      <c r="X575" s="52"/>
      <c r="Y575" s="52"/>
      <c r="Z575" s="52"/>
      <c r="AA575" s="52"/>
      <c r="AB575" s="52"/>
    </row>
    <row r="576" spans="1:28" x14ac:dyDescent="0.25">
      <c r="A576" s="9" t="s">
        <v>16</v>
      </c>
      <c r="B576" s="7">
        <f>SUM(B564:B575)</f>
        <v>4500</v>
      </c>
      <c r="D576" s="23">
        <f>SUM(D564:D575)</f>
        <v>1040.99</v>
      </c>
      <c r="F576" s="7">
        <f>SUM(F564:F575)</f>
        <v>3459.01</v>
      </c>
      <c r="I576" s="52"/>
      <c r="J576" s="101"/>
      <c r="K576" s="55"/>
      <c r="L576" s="52"/>
      <c r="M576" s="55"/>
      <c r="N576" s="52"/>
      <c r="O576" s="52"/>
      <c r="P576" s="95"/>
      <c r="Q576" s="52"/>
      <c r="R576" s="52"/>
      <c r="S576" s="52"/>
      <c r="T576" s="52"/>
      <c r="U576" s="52"/>
      <c r="V576" s="52"/>
      <c r="W576" s="52"/>
      <c r="X576" s="52"/>
      <c r="Y576" s="52"/>
      <c r="Z576" s="52"/>
      <c r="AA576" s="52"/>
      <c r="AB576" s="52"/>
    </row>
    <row r="577" spans="1:36" x14ac:dyDescent="0.25">
      <c r="I577" s="52"/>
      <c r="J577" s="101"/>
      <c r="K577" s="55"/>
      <c r="L577" s="52"/>
      <c r="M577" s="55"/>
      <c r="N577" s="52"/>
      <c r="O577" s="52"/>
      <c r="P577" s="95"/>
      <c r="Q577" s="52"/>
      <c r="R577" s="52"/>
      <c r="S577" s="52"/>
      <c r="T577" s="52"/>
      <c r="U577" s="52"/>
      <c r="V577" s="52"/>
      <c r="W577" s="52"/>
      <c r="X577" s="52"/>
      <c r="Y577" s="52"/>
      <c r="Z577" s="52"/>
      <c r="AA577" s="52"/>
      <c r="AB577" s="52"/>
    </row>
    <row r="578" spans="1:36" x14ac:dyDescent="0.25">
      <c r="I578" s="52"/>
      <c r="J578" s="101"/>
      <c r="K578" s="55"/>
      <c r="L578" s="52"/>
      <c r="M578" s="55"/>
      <c r="N578" s="52"/>
      <c r="O578" s="52"/>
      <c r="P578" s="95"/>
      <c r="Q578" s="52"/>
      <c r="R578" s="52"/>
      <c r="S578" s="52"/>
      <c r="T578" s="52"/>
      <c r="U578" s="52"/>
      <c r="V578" s="52"/>
      <c r="W578" s="52"/>
      <c r="X578" s="52"/>
      <c r="Y578" s="52"/>
      <c r="Z578" s="52"/>
      <c r="AA578" s="52"/>
      <c r="AB578" s="52"/>
    </row>
    <row r="579" spans="1:36" ht="20.100000000000001" customHeight="1" x14ac:dyDescent="0.25">
      <c r="A579" s="22">
        <v>24901</v>
      </c>
      <c r="B579" s="173" t="s">
        <v>38</v>
      </c>
      <c r="C579" s="173"/>
      <c r="D579" s="173"/>
      <c r="E579" s="173"/>
      <c r="F579" s="173"/>
      <c r="G579" s="173"/>
      <c r="H579" s="173"/>
      <c r="I579" s="52"/>
      <c r="J579" s="101"/>
      <c r="K579" s="55"/>
      <c r="L579" s="52"/>
      <c r="M579" s="55"/>
      <c r="N579" s="52"/>
      <c r="O579" s="52"/>
      <c r="P579" s="95"/>
      <c r="Q579" s="52"/>
      <c r="R579" s="52"/>
      <c r="S579" s="52"/>
      <c r="T579" s="52"/>
      <c r="U579" s="52"/>
      <c r="V579" s="52"/>
      <c r="W579" s="52"/>
      <c r="X579" s="52"/>
      <c r="Y579" s="52"/>
      <c r="Z579" s="52"/>
      <c r="AA579" s="52"/>
      <c r="AB579" s="52"/>
      <c r="AC579" s="52"/>
      <c r="AD579" s="52"/>
      <c r="AE579" s="52"/>
      <c r="AF579" s="52"/>
      <c r="AG579" s="52"/>
      <c r="AH579" s="52"/>
      <c r="AI579" s="52"/>
      <c r="AJ579" s="52"/>
    </row>
    <row r="580" spans="1:36" x14ac:dyDescent="0.25">
      <c r="D580" s="23">
        <v>7000</v>
      </c>
      <c r="E580" s="2">
        <v>12</v>
      </c>
      <c r="F580" s="2"/>
      <c r="G580" s="10">
        <f>D580/E580</f>
        <v>583.33333333333337</v>
      </c>
      <c r="I580" s="52"/>
      <c r="J580" s="101"/>
      <c r="K580" s="55"/>
      <c r="L580" s="52"/>
      <c r="M580" s="55"/>
      <c r="N580" s="52"/>
      <c r="O580" s="52"/>
      <c r="P580" s="95"/>
      <c r="Q580" s="52"/>
      <c r="R580" s="52"/>
      <c r="S580" s="52"/>
      <c r="T580" s="52"/>
      <c r="U580" s="52"/>
      <c r="V580" s="52"/>
      <c r="W580" s="52"/>
      <c r="X580" s="52"/>
      <c r="Y580" s="52"/>
      <c r="Z580" s="52"/>
      <c r="AA580" s="52"/>
      <c r="AB580" s="52"/>
      <c r="AC580" s="52"/>
      <c r="AD580" s="52"/>
      <c r="AE580" s="52"/>
      <c r="AF580" s="52"/>
      <c r="AG580" s="52"/>
      <c r="AH580" s="52"/>
      <c r="AI580" s="52"/>
      <c r="AJ580" s="52"/>
    </row>
    <row r="581" spans="1:36" ht="20.100000000000001" customHeight="1" x14ac:dyDescent="0.25">
      <c r="B581" s="3" t="s">
        <v>1</v>
      </c>
      <c r="C581" s="3"/>
      <c r="D581" s="4" t="s">
        <v>2</v>
      </c>
      <c r="E581" s="3"/>
      <c r="F581" s="3" t="s">
        <v>3</v>
      </c>
      <c r="G581" s="1"/>
      <c r="I581" s="52"/>
      <c r="J581" s="101"/>
      <c r="K581" s="55"/>
      <c r="L581" s="52"/>
      <c r="M581" s="55"/>
      <c r="N581" s="52"/>
      <c r="O581" s="52"/>
      <c r="P581" s="95"/>
      <c r="Q581" s="52"/>
      <c r="R581" s="52"/>
      <c r="S581" s="52"/>
      <c r="T581" s="52"/>
      <c r="U581" s="52"/>
      <c r="V581" s="52"/>
      <c r="W581" s="52"/>
      <c r="X581" s="52"/>
      <c r="Y581" s="52"/>
      <c r="Z581" s="52"/>
      <c r="AA581" s="52"/>
      <c r="AB581" s="52"/>
      <c r="AC581" s="52"/>
      <c r="AD581" s="52"/>
      <c r="AE581" s="52"/>
      <c r="AF581" s="52"/>
      <c r="AG581" s="52"/>
      <c r="AH581" s="52"/>
      <c r="AI581" s="52"/>
      <c r="AJ581" s="52"/>
    </row>
    <row r="582" spans="1:36" x14ac:dyDescent="0.25">
      <c r="A582" s="19" t="s">
        <v>4</v>
      </c>
      <c r="B582" s="5">
        <v>583</v>
      </c>
      <c r="D582" s="5">
        <f>B582-F582</f>
        <v>583</v>
      </c>
      <c r="F582" s="5">
        <f>SUM(J582:CL582)</f>
        <v>0</v>
      </c>
      <c r="I582" s="52"/>
      <c r="J582" s="101"/>
      <c r="K582" s="55"/>
      <c r="L582" s="52"/>
      <c r="M582" s="55"/>
      <c r="N582" s="52"/>
      <c r="O582" s="52"/>
      <c r="P582" s="95"/>
      <c r="Q582" s="52"/>
      <c r="R582" s="52"/>
      <c r="S582" s="52"/>
      <c r="T582" s="52"/>
      <c r="U582" s="52"/>
      <c r="V582" s="52"/>
      <c r="W582" s="52"/>
      <c r="X582" s="52"/>
      <c r="Y582" s="52"/>
      <c r="Z582" s="52"/>
      <c r="AA582" s="52"/>
      <c r="AB582" s="52"/>
      <c r="AC582" s="52"/>
      <c r="AD582" s="52"/>
      <c r="AE582" s="52"/>
      <c r="AF582" s="52"/>
      <c r="AG582" s="52"/>
      <c r="AH582" s="52"/>
      <c r="AI582" s="52"/>
      <c r="AJ582" s="52"/>
    </row>
    <row r="583" spans="1:36" x14ac:dyDescent="0.25">
      <c r="A583" s="19" t="s">
        <v>5</v>
      </c>
      <c r="B583" s="5">
        <v>583</v>
      </c>
      <c r="D583" s="5">
        <f t="shared" ref="D583:D593" si="93">B583-F583</f>
        <v>-2543.1999999999998</v>
      </c>
      <c r="F583" s="5">
        <f t="shared" ref="F583:F593" si="94">SUM(J583:CL583)</f>
        <v>3126.2</v>
      </c>
      <c r="I583" s="52"/>
      <c r="J583" s="101"/>
      <c r="K583" s="55">
        <f>3126.2</f>
        <v>3126.2</v>
      </c>
      <c r="L583" s="52"/>
      <c r="M583" s="55"/>
      <c r="N583" s="52"/>
      <c r="O583" s="52"/>
      <c r="P583" s="95"/>
      <c r="Q583" s="52"/>
      <c r="R583" s="52"/>
      <c r="S583" s="52"/>
      <c r="T583" s="52"/>
      <c r="U583" s="52"/>
      <c r="V583" s="52"/>
      <c r="W583" s="52"/>
      <c r="X583" s="52"/>
      <c r="Y583" s="52"/>
      <c r="Z583" s="52"/>
      <c r="AA583" s="52"/>
      <c r="AB583" s="52"/>
      <c r="AC583" s="52"/>
      <c r="AD583" s="52"/>
      <c r="AE583" s="52"/>
      <c r="AF583" s="52"/>
      <c r="AG583" s="52"/>
      <c r="AH583" s="52"/>
      <c r="AI583" s="52"/>
      <c r="AJ583" s="52"/>
    </row>
    <row r="584" spans="1:36" x14ac:dyDescent="0.25">
      <c r="A584" s="19" t="s">
        <v>6</v>
      </c>
      <c r="B584" s="5">
        <v>583</v>
      </c>
      <c r="D584" s="5">
        <f t="shared" si="93"/>
        <v>380.5</v>
      </c>
      <c r="F584" s="5">
        <f>SUM(J584:CL584)</f>
        <v>202.5</v>
      </c>
      <c r="I584" s="52"/>
      <c r="J584" s="101"/>
      <c r="K584" s="55"/>
      <c r="L584" s="55"/>
      <c r="M584" s="55"/>
      <c r="N584" s="52"/>
      <c r="O584" s="52"/>
      <c r="P584" s="95"/>
      <c r="Q584" s="52"/>
      <c r="R584" s="52"/>
      <c r="S584" s="52"/>
      <c r="T584" s="55">
        <f>202.5</f>
        <v>202.5</v>
      </c>
      <c r="U584" s="52"/>
      <c r="V584" s="52"/>
      <c r="W584" s="52"/>
      <c r="X584" s="52"/>
      <c r="Y584" s="52"/>
      <c r="Z584" s="52"/>
      <c r="AA584" s="52"/>
      <c r="AB584" s="52"/>
      <c r="AC584" s="52"/>
      <c r="AD584" s="52"/>
      <c r="AE584" s="52"/>
      <c r="AF584" s="52"/>
      <c r="AG584" s="52"/>
      <c r="AH584" s="52"/>
      <c r="AI584" s="52"/>
      <c r="AJ584" s="52"/>
    </row>
    <row r="585" spans="1:36" x14ac:dyDescent="0.25">
      <c r="A585" s="19" t="s">
        <v>7</v>
      </c>
      <c r="B585" s="5">
        <v>583</v>
      </c>
      <c r="D585" s="5">
        <f t="shared" si="93"/>
        <v>583</v>
      </c>
      <c r="F585" s="5">
        <f>SUM(J585:CL585)</f>
        <v>0</v>
      </c>
      <c r="I585" s="52"/>
      <c r="J585" s="101"/>
      <c r="K585" s="55"/>
      <c r="L585" s="55"/>
      <c r="M585" s="55"/>
      <c r="N585" s="52"/>
      <c r="O585" s="52"/>
      <c r="P585" s="95"/>
      <c r="Q585" s="52"/>
      <c r="R585" s="52"/>
      <c r="S585" s="52"/>
      <c r="T585" s="52"/>
      <c r="U585" s="52"/>
      <c r="V585" s="52"/>
      <c r="W585" s="52"/>
      <c r="X585" s="52"/>
      <c r="Y585" s="52"/>
      <c r="Z585" s="52"/>
      <c r="AA585" s="52"/>
      <c r="AB585" s="52"/>
      <c r="AC585" s="52"/>
      <c r="AD585" s="52"/>
      <c r="AE585" s="52"/>
      <c r="AF585" s="52"/>
      <c r="AG585" s="52"/>
      <c r="AH585" s="52"/>
      <c r="AI585" s="52"/>
      <c r="AJ585" s="52"/>
    </row>
    <row r="586" spans="1:36" x14ac:dyDescent="0.25">
      <c r="A586" s="19" t="s">
        <v>8</v>
      </c>
      <c r="B586" s="5">
        <v>583</v>
      </c>
      <c r="D586" s="5">
        <f t="shared" si="93"/>
        <v>583</v>
      </c>
      <c r="F586" s="5">
        <f t="shared" si="94"/>
        <v>0</v>
      </c>
      <c r="I586" s="52"/>
      <c r="J586" s="101"/>
      <c r="K586" s="55"/>
      <c r="L586" s="55"/>
      <c r="M586" s="55"/>
      <c r="N586" s="52"/>
      <c r="O586" s="52"/>
      <c r="P586" s="95"/>
      <c r="Q586" s="52"/>
      <c r="R586" s="52"/>
      <c r="S586" s="52"/>
      <c r="T586" s="52"/>
      <c r="U586" s="52"/>
      <c r="V586" s="52"/>
      <c r="W586" s="52"/>
      <c r="X586" s="52"/>
      <c r="Y586" s="52"/>
      <c r="Z586" s="52"/>
      <c r="AA586" s="52"/>
      <c r="AB586" s="52"/>
      <c r="AC586" s="52"/>
      <c r="AD586" s="52"/>
      <c r="AE586" s="52"/>
      <c r="AF586" s="52"/>
      <c r="AG586" s="52"/>
      <c r="AH586" s="52"/>
      <c r="AI586" s="52"/>
      <c r="AJ586" s="52"/>
    </row>
    <row r="587" spans="1:36" x14ac:dyDescent="0.25">
      <c r="A587" s="19" t="s">
        <v>9</v>
      </c>
      <c r="B587" s="5">
        <v>583</v>
      </c>
      <c r="D587" s="5">
        <f t="shared" si="93"/>
        <v>310</v>
      </c>
      <c r="F587" s="5">
        <f>SUM(J587:CL587)</f>
        <v>273</v>
      </c>
      <c r="I587" s="52"/>
      <c r="J587" s="101"/>
      <c r="K587" s="55"/>
      <c r="L587" s="55"/>
      <c r="M587" s="55">
        <f>233</f>
        <v>233</v>
      </c>
      <c r="N587" s="52"/>
      <c r="O587" s="52"/>
      <c r="P587" s="95"/>
      <c r="Q587" s="55"/>
      <c r="R587" s="55">
        <f>40</f>
        <v>40</v>
      </c>
      <c r="S587" s="52"/>
      <c r="T587" s="52"/>
      <c r="U587" s="52"/>
      <c r="V587" s="52"/>
      <c r="W587" s="52"/>
      <c r="X587" s="52"/>
      <c r="Y587" s="52"/>
      <c r="Z587" s="52"/>
      <c r="AA587" s="52"/>
      <c r="AB587" s="52"/>
      <c r="AC587" s="52"/>
      <c r="AD587" s="52"/>
      <c r="AE587" s="52"/>
      <c r="AF587" s="52"/>
      <c r="AG587" s="52"/>
      <c r="AH587" s="52"/>
      <c r="AI587" s="52"/>
      <c r="AJ587" s="52"/>
    </row>
    <row r="588" spans="1:36" x14ac:dyDescent="0.25">
      <c r="A588" s="19" t="s">
        <v>10</v>
      </c>
      <c r="B588" s="5">
        <v>583</v>
      </c>
      <c r="D588" s="5">
        <f t="shared" si="93"/>
        <v>517.29</v>
      </c>
      <c r="F588" s="5">
        <f>SUM(J588:CL588)</f>
        <v>65.709999999999994</v>
      </c>
      <c r="I588" s="52"/>
      <c r="J588" s="101"/>
      <c r="K588" s="101"/>
      <c r="L588" s="55"/>
      <c r="M588" s="55"/>
      <c r="N588" s="52"/>
      <c r="O588" s="52"/>
      <c r="P588" s="95"/>
      <c r="Q588" s="52"/>
      <c r="R588" s="52"/>
      <c r="S588" s="55">
        <f>65.71</f>
        <v>65.709999999999994</v>
      </c>
      <c r="T588" s="52"/>
      <c r="U588" s="52"/>
      <c r="V588" s="52"/>
      <c r="W588" s="52"/>
      <c r="X588" s="52"/>
      <c r="Y588" s="52"/>
      <c r="Z588" s="52"/>
      <c r="AA588" s="52"/>
      <c r="AB588" s="52"/>
      <c r="AC588" s="52"/>
      <c r="AD588" s="52"/>
      <c r="AE588" s="52"/>
      <c r="AF588" s="52"/>
      <c r="AG588" s="52"/>
      <c r="AH588" s="52"/>
      <c r="AI588" s="52"/>
      <c r="AJ588" s="52"/>
    </row>
    <row r="589" spans="1:36" x14ac:dyDescent="0.25">
      <c r="A589" s="19" t="s">
        <v>11</v>
      </c>
      <c r="B589" s="5">
        <v>583</v>
      </c>
      <c r="D589" s="5">
        <f t="shared" si="93"/>
        <v>390</v>
      </c>
      <c r="F589" s="5">
        <f>SUM(J589:CL589)</f>
        <v>193</v>
      </c>
      <c r="I589" s="52"/>
      <c r="J589" s="101">
        <f>130</f>
        <v>130</v>
      </c>
      <c r="K589" s="55"/>
      <c r="L589" s="55"/>
      <c r="M589" s="55"/>
      <c r="N589" s="52"/>
      <c r="O589" s="52"/>
      <c r="P589" s="95"/>
      <c r="Q589" s="55">
        <f>63</f>
        <v>63</v>
      </c>
      <c r="R589" s="52"/>
      <c r="S589" s="52"/>
      <c r="T589" s="52"/>
      <c r="U589" s="52"/>
      <c r="V589" s="52"/>
      <c r="W589" s="52"/>
      <c r="X589" s="52"/>
      <c r="Y589" s="52"/>
      <c r="Z589" s="52"/>
      <c r="AA589" s="52"/>
      <c r="AB589" s="52"/>
      <c r="AC589" s="52"/>
      <c r="AD589" s="52"/>
      <c r="AE589" s="52"/>
      <c r="AF589" s="52"/>
      <c r="AG589" s="52"/>
      <c r="AH589" s="52"/>
      <c r="AI589" s="52"/>
      <c r="AJ589" s="52"/>
    </row>
    <row r="590" spans="1:36" x14ac:dyDescent="0.25">
      <c r="A590" s="19" t="s">
        <v>12</v>
      </c>
      <c r="B590" s="5">
        <v>584</v>
      </c>
      <c r="D590" s="5">
        <f t="shared" si="93"/>
        <v>584</v>
      </c>
      <c r="F590" s="5">
        <f t="shared" si="94"/>
        <v>0</v>
      </c>
      <c r="I590" s="52"/>
      <c r="J590" s="101"/>
      <c r="K590" s="55"/>
      <c r="L590" s="55"/>
      <c r="M590" s="55"/>
      <c r="N590" s="52"/>
      <c r="O590" s="52"/>
      <c r="P590" s="95"/>
      <c r="Q590" s="52"/>
      <c r="R590" s="55"/>
      <c r="S590" s="52"/>
      <c r="T590" s="52"/>
      <c r="U590" s="52"/>
      <c r="V590" s="52"/>
      <c r="W590" s="52"/>
      <c r="X590" s="52"/>
      <c r="Y590" s="52"/>
      <c r="Z590" s="52"/>
      <c r="AA590" s="52"/>
      <c r="AB590" s="52"/>
      <c r="AC590" s="52"/>
      <c r="AD590" s="52"/>
      <c r="AE590" s="52"/>
      <c r="AF590" s="52"/>
      <c r="AG590" s="52"/>
      <c r="AH590" s="52"/>
      <c r="AI590" s="52"/>
      <c r="AJ590" s="52"/>
    </row>
    <row r="591" spans="1:36" x14ac:dyDescent="0.25">
      <c r="A591" s="19" t="s">
        <v>13</v>
      </c>
      <c r="B591" s="5">
        <v>584</v>
      </c>
      <c r="D591" s="5">
        <f t="shared" si="93"/>
        <v>426</v>
      </c>
      <c r="F591" s="5">
        <f t="shared" si="94"/>
        <v>158</v>
      </c>
      <c r="I591" s="52"/>
      <c r="J591" s="101"/>
      <c r="K591" s="55"/>
      <c r="L591" s="55"/>
      <c r="M591" s="55">
        <f>158</f>
        <v>158</v>
      </c>
      <c r="N591" s="52"/>
      <c r="O591" s="52"/>
      <c r="P591" s="95"/>
      <c r="Q591" s="52"/>
      <c r="R591" s="52"/>
      <c r="S591" s="52"/>
      <c r="T591" s="52"/>
      <c r="U591" s="52"/>
      <c r="V591" s="52"/>
      <c r="W591" s="52"/>
      <c r="X591" s="52"/>
      <c r="Y591" s="52"/>
      <c r="Z591" s="52"/>
      <c r="AA591" s="52"/>
      <c r="AB591" s="52"/>
      <c r="AC591" s="52"/>
      <c r="AD591" s="52"/>
      <c r="AE591" s="52"/>
      <c r="AF591" s="52"/>
      <c r="AG591" s="52"/>
      <c r="AH591" s="52"/>
      <c r="AI591" s="52"/>
      <c r="AJ591" s="52"/>
    </row>
    <row r="592" spans="1:36" x14ac:dyDescent="0.25">
      <c r="A592" s="19" t="s">
        <v>14</v>
      </c>
      <c r="B592" s="5">
        <v>584</v>
      </c>
      <c r="D592" s="5">
        <f t="shared" si="93"/>
        <v>584</v>
      </c>
      <c r="F592" s="5">
        <f t="shared" si="94"/>
        <v>0</v>
      </c>
      <c r="I592" s="52"/>
      <c r="J592" s="101"/>
      <c r="K592" s="55"/>
      <c r="L592" s="52"/>
      <c r="M592" s="55"/>
      <c r="N592" s="52"/>
      <c r="O592" s="52"/>
      <c r="P592" s="95"/>
      <c r="Q592" s="52"/>
      <c r="R592" s="52"/>
      <c r="S592" s="52"/>
      <c r="T592" s="52"/>
      <c r="U592" s="52"/>
      <c r="V592" s="52"/>
      <c r="W592" s="52"/>
      <c r="X592" s="52"/>
      <c r="Y592" s="52"/>
      <c r="Z592" s="52"/>
      <c r="AA592" s="52"/>
      <c r="AB592" s="52"/>
      <c r="AC592" s="52"/>
      <c r="AD592" s="52"/>
      <c r="AE592" s="52"/>
      <c r="AF592" s="52"/>
      <c r="AG592" s="52"/>
      <c r="AH592" s="52"/>
      <c r="AI592" s="52"/>
      <c r="AJ592" s="52"/>
    </row>
    <row r="593" spans="1:36" x14ac:dyDescent="0.25">
      <c r="A593" s="19" t="s">
        <v>15</v>
      </c>
      <c r="B593" s="5">
        <v>584</v>
      </c>
      <c r="D593" s="5">
        <f t="shared" si="93"/>
        <v>584</v>
      </c>
      <c r="F593" s="5">
        <f t="shared" si="94"/>
        <v>0</v>
      </c>
      <c r="I593" s="52"/>
      <c r="J593" s="101"/>
      <c r="K593" s="55"/>
      <c r="L593" s="52"/>
      <c r="M593" s="55"/>
      <c r="N593" s="52"/>
      <c r="O593" s="52"/>
      <c r="P593" s="95"/>
      <c r="Q593" s="52"/>
      <c r="R593" s="52"/>
      <c r="S593" s="52"/>
      <c r="T593" s="52"/>
      <c r="U593" s="52"/>
      <c r="V593" s="52"/>
      <c r="W593" s="52"/>
      <c r="X593" s="52"/>
      <c r="Y593" s="52"/>
      <c r="Z593" s="52"/>
      <c r="AA593" s="52"/>
      <c r="AB593" s="52"/>
      <c r="AC593" s="52"/>
      <c r="AD593" s="52"/>
      <c r="AE593" s="52"/>
      <c r="AF593" s="52"/>
      <c r="AG593" s="52"/>
      <c r="AH593" s="52"/>
      <c r="AI593" s="52"/>
      <c r="AJ593" s="52"/>
    </row>
    <row r="594" spans="1:36" x14ac:dyDescent="0.25">
      <c r="A594" s="51" t="s">
        <v>16</v>
      </c>
      <c r="B594" s="29">
        <f>SUM(B582:B593)</f>
        <v>7000</v>
      </c>
      <c r="C594" s="52"/>
      <c r="D594" s="23">
        <f>SUM(D582:D593)</f>
        <v>2981.59</v>
      </c>
      <c r="E594" s="52"/>
      <c r="F594" s="29">
        <f>SUM(F582:F593)</f>
        <v>4018.41</v>
      </c>
      <c r="G594" s="52"/>
      <c r="H594" s="52"/>
      <c r="I594" s="52"/>
      <c r="J594" s="101"/>
      <c r="K594" s="55"/>
      <c r="L594" s="52"/>
      <c r="M594" s="55"/>
      <c r="N594" s="52"/>
      <c r="O594" s="52"/>
      <c r="P594" s="95"/>
      <c r="Q594" s="52"/>
      <c r="R594" s="52"/>
      <c r="S594" s="52"/>
      <c r="T594" s="52"/>
      <c r="U594" s="52"/>
      <c r="V594" s="52"/>
      <c r="W594" s="52"/>
      <c r="X594" s="52"/>
      <c r="Y594" s="52"/>
      <c r="Z594" s="52"/>
      <c r="AA594" s="52"/>
      <c r="AB594" s="52"/>
      <c r="AC594" s="52"/>
      <c r="AD594" s="52"/>
      <c r="AE594" s="52"/>
      <c r="AF594" s="52"/>
      <c r="AG594" s="52"/>
      <c r="AH594" s="52"/>
      <c r="AI594" s="52"/>
      <c r="AJ594" s="52"/>
    </row>
    <row r="595" spans="1:36" x14ac:dyDescent="0.25">
      <c r="A595" s="51"/>
      <c r="B595" s="29"/>
      <c r="C595" s="52"/>
      <c r="D595" s="29"/>
      <c r="E595" s="52"/>
      <c r="F595" s="29"/>
      <c r="G595" s="52"/>
      <c r="H595" s="52"/>
      <c r="I595" s="52"/>
      <c r="J595" s="101"/>
      <c r="K595" s="55"/>
      <c r="L595" s="52"/>
      <c r="M595" s="55"/>
      <c r="N595" s="52"/>
      <c r="O595" s="52"/>
      <c r="P595" s="95"/>
      <c r="Q595" s="52"/>
      <c r="R595" s="52"/>
      <c r="S595" s="52"/>
      <c r="T595" s="52"/>
      <c r="U595" s="52"/>
      <c r="V595" s="52"/>
      <c r="W595" s="52"/>
      <c r="X595" s="52"/>
      <c r="Y595" s="52"/>
      <c r="Z595" s="52"/>
      <c r="AA595" s="52"/>
      <c r="AB595" s="52"/>
      <c r="AC595" s="52"/>
      <c r="AD595" s="52"/>
      <c r="AE595" s="52"/>
      <c r="AF595" s="52"/>
      <c r="AG595" s="52"/>
      <c r="AH595" s="52"/>
      <c r="AI595" s="52"/>
      <c r="AJ595" s="52"/>
    </row>
    <row r="596" spans="1:36" x14ac:dyDescent="0.25">
      <c r="A596" s="51"/>
      <c r="B596" s="29"/>
      <c r="C596" s="52"/>
      <c r="D596" s="29"/>
      <c r="E596" s="52"/>
      <c r="F596" s="29"/>
      <c r="G596" s="52"/>
      <c r="H596" s="52"/>
      <c r="I596" s="52"/>
      <c r="J596" s="101"/>
      <c r="K596" s="55"/>
      <c r="L596" s="52"/>
      <c r="M596" s="55"/>
      <c r="N596" s="52"/>
      <c r="O596" s="52"/>
      <c r="P596" s="95"/>
      <c r="Q596" s="52"/>
      <c r="R596" s="52"/>
      <c r="S596" s="52"/>
      <c r="T596" s="52"/>
      <c r="U596" s="52"/>
      <c r="V596" s="52"/>
      <c r="W596" s="52"/>
      <c r="X596" s="52"/>
      <c r="Y596" s="52"/>
      <c r="Z596" s="52"/>
      <c r="AA596" s="52"/>
      <c r="AB596" s="52"/>
      <c r="AC596" s="52"/>
      <c r="AD596" s="52"/>
      <c r="AE596" s="52"/>
      <c r="AF596" s="52"/>
      <c r="AG596" s="52"/>
      <c r="AH596" s="52"/>
      <c r="AI596" s="52"/>
      <c r="AJ596" s="52"/>
    </row>
    <row r="597" spans="1:36" ht="20.100000000000001" customHeight="1" x14ac:dyDescent="0.25">
      <c r="A597" s="22">
        <v>24902</v>
      </c>
      <c r="B597" s="175" t="s">
        <v>39</v>
      </c>
      <c r="C597" s="175"/>
      <c r="D597" s="175"/>
      <c r="E597" s="175"/>
      <c r="F597" s="175"/>
      <c r="G597" s="175"/>
      <c r="H597" s="175"/>
      <c r="I597" s="52"/>
      <c r="J597" s="101"/>
      <c r="K597" s="55"/>
      <c r="L597" s="52"/>
      <c r="M597" s="55"/>
      <c r="N597" s="52"/>
      <c r="O597" s="52"/>
      <c r="P597" s="95"/>
      <c r="Q597" s="52"/>
      <c r="R597" s="52"/>
      <c r="S597" s="52"/>
      <c r="T597" s="52"/>
      <c r="U597" s="52"/>
      <c r="V597" s="52"/>
      <c r="W597" s="52"/>
      <c r="X597" s="52"/>
      <c r="Y597" s="52"/>
      <c r="Z597" s="52"/>
      <c r="AA597" s="52"/>
      <c r="AB597" s="52"/>
      <c r="AC597" s="52"/>
      <c r="AD597" s="52"/>
      <c r="AE597" s="52"/>
      <c r="AF597" s="52"/>
      <c r="AG597" s="52"/>
      <c r="AH597" s="52"/>
      <c r="AI597" s="52"/>
      <c r="AJ597" s="52"/>
    </row>
    <row r="598" spans="1:36" x14ac:dyDescent="0.25">
      <c r="B598" s="175"/>
      <c r="C598" s="175"/>
      <c r="D598" s="175"/>
      <c r="E598" s="175"/>
      <c r="F598" s="175"/>
      <c r="G598" s="175"/>
      <c r="H598" s="175"/>
      <c r="I598" s="52"/>
      <c r="J598" s="101"/>
      <c r="K598" s="55"/>
      <c r="L598" s="52"/>
      <c r="M598" s="55"/>
      <c r="N598" s="52"/>
      <c r="O598" s="52"/>
      <c r="P598" s="95"/>
      <c r="Q598" s="52"/>
      <c r="R598" s="52"/>
      <c r="S598" s="52"/>
      <c r="T598" s="52"/>
      <c r="U598" s="52"/>
      <c r="V598" s="52"/>
      <c r="W598" s="52"/>
      <c r="X598" s="52"/>
      <c r="Y598" s="52"/>
      <c r="Z598" s="52"/>
      <c r="AA598" s="52"/>
      <c r="AB598" s="52"/>
      <c r="AC598" s="52"/>
      <c r="AD598" s="52"/>
      <c r="AE598" s="52"/>
      <c r="AF598" s="52"/>
      <c r="AG598" s="52"/>
      <c r="AH598" s="52"/>
      <c r="AI598" s="52"/>
      <c r="AJ598" s="52"/>
    </row>
    <row r="599" spans="1:36" x14ac:dyDescent="0.25">
      <c r="D599" s="23">
        <v>100</v>
      </c>
      <c r="E599" s="2">
        <v>12</v>
      </c>
      <c r="F599" s="2"/>
      <c r="G599" s="10">
        <f>D599/E599</f>
        <v>8.3333333333333339</v>
      </c>
      <c r="I599" s="52"/>
      <c r="J599" s="101"/>
      <c r="K599" s="55"/>
      <c r="L599" s="52"/>
      <c r="M599" s="55"/>
      <c r="N599" s="52"/>
      <c r="O599" s="52"/>
      <c r="P599" s="95"/>
      <c r="Q599" s="52"/>
      <c r="R599" s="52"/>
      <c r="S599" s="52"/>
      <c r="T599" s="52"/>
      <c r="U599" s="52"/>
      <c r="V599" s="52"/>
      <c r="W599" s="52"/>
      <c r="X599" s="52"/>
      <c r="Y599" s="52"/>
      <c r="Z599" s="52"/>
      <c r="AA599" s="52"/>
      <c r="AB599" s="52"/>
      <c r="AC599" s="52"/>
      <c r="AD599" s="52"/>
      <c r="AE599" s="52"/>
      <c r="AF599" s="52"/>
      <c r="AG599" s="52"/>
      <c r="AH599" s="52"/>
      <c r="AI599" s="52"/>
      <c r="AJ599" s="52"/>
    </row>
    <row r="600" spans="1:36" s="20" customFormat="1" ht="20.100000000000001" customHeight="1" x14ac:dyDescent="0.25">
      <c r="B600" s="22" t="s">
        <v>1</v>
      </c>
      <c r="C600" s="22"/>
      <c r="D600" s="24" t="s">
        <v>2</v>
      </c>
      <c r="E600" s="22"/>
      <c r="F600" s="22" t="s">
        <v>3</v>
      </c>
      <c r="G600" s="27"/>
      <c r="I600" s="52"/>
      <c r="J600" s="101"/>
      <c r="K600" s="55"/>
      <c r="L600" s="52"/>
      <c r="M600" s="55"/>
      <c r="N600" s="52"/>
      <c r="O600" s="52"/>
      <c r="P600" s="95"/>
      <c r="Q600" s="52"/>
      <c r="R600" s="96"/>
      <c r="S600" s="96"/>
      <c r="T600" s="96"/>
      <c r="U600" s="96"/>
      <c r="V600" s="96"/>
      <c r="W600" s="96"/>
      <c r="X600" s="96"/>
      <c r="Y600" s="96"/>
      <c r="Z600" s="96"/>
      <c r="AA600" s="96"/>
      <c r="AB600" s="96"/>
      <c r="AC600" s="96"/>
      <c r="AD600" s="96"/>
      <c r="AE600" s="96"/>
      <c r="AF600" s="96"/>
      <c r="AG600" s="96"/>
      <c r="AH600" s="96"/>
      <c r="AI600" s="96"/>
      <c r="AJ600" s="96"/>
    </row>
    <row r="601" spans="1:36" x14ac:dyDescent="0.25">
      <c r="A601" s="19" t="s">
        <v>4</v>
      </c>
      <c r="B601" s="5">
        <v>0</v>
      </c>
      <c r="D601" s="5">
        <f>B601-F601</f>
        <v>0</v>
      </c>
      <c r="F601" s="5">
        <f>SUM(J601:AD601)</f>
        <v>0</v>
      </c>
      <c r="I601" s="96"/>
      <c r="J601" s="95"/>
      <c r="K601" s="107"/>
      <c r="L601" s="96"/>
      <c r="M601" s="107"/>
      <c r="N601" s="96"/>
      <c r="O601" s="96"/>
      <c r="P601" s="95"/>
      <c r="Q601" s="96"/>
      <c r="R601" s="52"/>
      <c r="S601" s="52"/>
      <c r="T601" s="52"/>
      <c r="U601" s="52"/>
      <c r="V601" s="52"/>
      <c r="W601" s="52"/>
      <c r="X601" s="52"/>
      <c r="Y601" s="52"/>
      <c r="Z601" s="52"/>
      <c r="AA601" s="52"/>
      <c r="AB601" s="52"/>
      <c r="AC601" s="52"/>
      <c r="AD601" s="52"/>
      <c r="AE601" s="52"/>
      <c r="AF601" s="52"/>
      <c r="AG601" s="52"/>
      <c r="AH601" s="52"/>
      <c r="AI601" s="52"/>
      <c r="AJ601" s="52"/>
    </row>
    <row r="602" spans="1:36" x14ac:dyDescent="0.25">
      <c r="A602" s="19" t="s">
        <v>5</v>
      </c>
      <c r="B602" s="5">
        <v>0</v>
      </c>
      <c r="D602" s="5">
        <f>B602-F602</f>
        <v>0</v>
      </c>
      <c r="F602" s="5">
        <f t="shared" ref="F602:F612" si="95">SUM(J602:AD602)</f>
        <v>0</v>
      </c>
      <c r="I602" s="52"/>
      <c r="J602" s="101"/>
      <c r="K602" s="55"/>
      <c r="L602" s="52"/>
      <c r="M602" s="55"/>
      <c r="N602" s="52"/>
      <c r="O602" s="52"/>
      <c r="P602" s="95"/>
      <c r="Q602" s="52"/>
      <c r="R602" s="52"/>
      <c r="S602" s="52"/>
      <c r="T602" s="52"/>
      <c r="U602" s="52"/>
      <c r="V602" s="52"/>
      <c r="W602" s="52"/>
      <c r="X602" s="52"/>
      <c r="Y602" s="52"/>
      <c r="Z602" s="52"/>
      <c r="AA602" s="52"/>
      <c r="AB602" s="52"/>
      <c r="AC602" s="52"/>
      <c r="AD602" s="52"/>
      <c r="AE602" s="52"/>
      <c r="AF602" s="52"/>
      <c r="AG602" s="52"/>
      <c r="AH602" s="52"/>
      <c r="AI602" s="52"/>
      <c r="AJ602" s="52"/>
    </row>
    <row r="603" spans="1:36" x14ac:dyDescent="0.25">
      <c r="A603" s="19" t="s">
        <v>6</v>
      </c>
      <c r="B603" s="5">
        <v>100</v>
      </c>
      <c r="D603" s="5">
        <f t="shared" ref="D603:D612" si="96">B603-F603</f>
        <v>100</v>
      </c>
      <c r="F603" s="5">
        <f t="shared" si="95"/>
        <v>0</v>
      </c>
      <c r="I603" s="52"/>
      <c r="J603" s="101"/>
      <c r="K603" s="55"/>
      <c r="L603" s="52"/>
      <c r="M603" s="55"/>
      <c r="N603" s="52"/>
      <c r="O603" s="52"/>
      <c r="P603" s="95"/>
      <c r="Q603" s="52"/>
      <c r="R603" s="52"/>
      <c r="S603" s="52"/>
      <c r="T603" s="52"/>
      <c r="U603" s="52"/>
      <c r="V603" s="52"/>
      <c r="W603" s="52"/>
      <c r="X603" s="52"/>
      <c r="Y603" s="52"/>
      <c r="Z603" s="52"/>
      <c r="AA603" s="52"/>
      <c r="AB603" s="52"/>
      <c r="AC603" s="52"/>
      <c r="AD603" s="52"/>
      <c r="AE603" s="52"/>
      <c r="AF603" s="52"/>
      <c r="AG603" s="52"/>
      <c r="AH603" s="52"/>
      <c r="AI603" s="52"/>
      <c r="AJ603" s="52"/>
    </row>
    <row r="604" spans="1:36" x14ac:dyDescent="0.25">
      <c r="A604" s="19" t="s">
        <v>7</v>
      </c>
      <c r="B604" s="5">
        <v>0</v>
      </c>
      <c r="D604" s="5">
        <f t="shared" si="96"/>
        <v>0</v>
      </c>
      <c r="F604" s="5">
        <f t="shared" si="95"/>
        <v>0</v>
      </c>
      <c r="I604" s="52"/>
      <c r="J604" s="101"/>
      <c r="K604" s="55"/>
      <c r="L604" s="52"/>
      <c r="M604" s="55"/>
      <c r="N604" s="52"/>
      <c r="O604" s="52"/>
      <c r="P604" s="95"/>
      <c r="Q604" s="52"/>
      <c r="R604" s="52"/>
      <c r="S604" s="52"/>
      <c r="T604" s="52"/>
      <c r="U604" s="52"/>
      <c r="V604" s="52"/>
      <c r="W604" s="52"/>
      <c r="X604" s="52"/>
      <c r="Y604" s="52"/>
      <c r="Z604" s="52"/>
      <c r="AA604" s="52"/>
      <c r="AB604" s="52"/>
      <c r="AC604" s="52"/>
      <c r="AD604" s="52"/>
      <c r="AE604" s="52"/>
      <c r="AF604" s="52"/>
      <c r="AG604" s="52"/>
      <c r="AH604" s="52"/>
      <c r="AI604" s="52"/>
      <c r="AJ604" s="52"/>
    </row>
    <row r="605" spans="1:36" x14ac:dyDescent="0.25">
      <c r="A605" s="19" t="s">
        <v>8</v>
      </c>
      <c r="B605" s="5">
        <v>0</v>
      </c>
      <c r="D605" s="5">
        <f t="shared" si="96"/>
        <v>0</v>
      </c>
      <c r="F605" s="5">
        <f t="shared" si="95"/>
        <v>0</v>
      </c>
      <c r="I605" s="52"/>
      <c r="J605" s="101"/>
      <c r="K605" s="55"/>
      <c r="L605" s="52"/>
      <c r="M605" s="55"/>
      <c r="N605" s="52"/>
      <c r="O605" s="52"/>
      <c r="P605" s="95"/>
      <c r="Q605" s="52"/>
      <c r="R605" s="52"/>
      <c r="S605" s="52"/>
      <c r="T605" s="52"/>
      <c r="U605" s="52"/>
      <c r="V605" s="52"/>
      <c r="W605" s="52"/>
      <c r="X605" s="52"/>
      <c r="Y605" s="52"/>
      <c r="Z605" s="52"/>
      <c r="AA605" s="52"/>
      <c r="AB605" s="52"/>
      <c r="AC605" s="52"/>
      <c r="AD605" s="52"/>
      <c r="AE605" s="52"/>
      <c r="AF605" s="52"/>
      <c r="AG605" s="52"/>
      <c r="AH605" s="52"/>
      <c r="AI605" s="52"/>
      <c r="AJ605" s="52"/>
    </row>
    <row r="606" spans="1:36" x14ac:dyDescent="0.25">
      <c r="A606" s="19" t="s">
        <v>9</v>
      </c>
      <c r="B606" s="5">
        <v>0</v>
      </c>
      <c r="D606" s="5">
        <f t="shared" si="96"/>
        <v>0</v>
      </c>
      <c r="F606" s="5">
        <f t="shared" si="95"/>
        <v>0</v>
      </c>
      <c r="I606" s="52"/>
      <c r="J606" s="101"/>
      <c r="K606" s="55"/>
      <c r="L606" s="52"/>
      <c r="M606" s="55"/>
      <c r="N606" s="52"/>
      <c r="O606" s="52"/>
      <c r="P606" s="95"/>
      <c r="Q606" s="52"/>
      <c r="R606" s="52"/>
      <c r="S606" s="52"/>
      <c r="T606" s="52"/>
      <c r="U606" s="52"/>
      <c r="V606" s="52"/>
      <c r="W606" s="52"/>
      <c r="X606" s="52"/>
      <c r="Y606" s="52"/>
      <c r="Z606" s="52"/>
      <c r="AA606" s="52"/>
      <c r="AB606" s="52"/>
      <c r="AC606" s="52"/>
      <c r="AD606" s="52"/>
      <c r="AE606" s="52"/>
      <c r="AF606" s="52"/>
      <c r="AG606" s="52"/>
      <c r="AH606" s="52"/>
      <c r="AI606" s="52"/>
      <c r="AJ606" s="52"/>
    </row>
    <row r="607" spans="1:36" x14ac:dyDescent="0.25">
      <c r="A607" s="19" t="s">
        <v>10</v>
      </c>
      <c r="B607" s="5">
        <v>0</v>
      </c>
      <c r="D607" s="5">
        <f t="shared" si="96"/>
        <v>0</v>
      </c>
      <c r="F607" s="5">
        <f t="shared" si="95"/>
        <v>0</v>
      </c>
      <c r="I607" s="52"/>
      <c r="J607" s="101"/>
      <c r="K607" s="55"/>
      <c r="L607" s="52"/>
      <c r="M607" s="55"/>
      <c r="N607" s="52"/>
      <c r="O607" s="52"/>
      <c r="P607" s="95"/>
      <c r="Q607" s="52"/>
      <c r="R607" s="52"/>
      <c r="S607" s="52"/>
      <c r="T607" s="52"/>
      <c r="U607" s="52"/>
      <c r="V607" s="52"/>
      <c r="W607" s="52"/>
      <c r="X607" s="52"/>
      <c r="Y607" s="52"/>
      <c r="Z607" s="52"/>
      <c r="AA607" s="52"/>
      <c r="AB607" s="52"/>
      <c r="AC607" s="52"/>
      <c r="AD607" s="52"/>
      <c r="AE607" s="52"/>
      <c r="AF607" s="52"/>
      <c r="AG607" s="52"/>
      <c r="AH607" s="52"/>
      <c r="AI607" s="52"/>
      <c r="AJ607" s="52"/>
    </row>
    <row r="608" spans="1:36" x14ac:dyDescent="0.25">
      <c r="A608" s="19" t="s">
        <v>11</v>
      </c>
      <c r="B608" s="5">
        <v>0</v>
      </c>
      <c r="D608" s="5">
        <f t="shared" si="96"/>
        <v>0</v>
      </c>
      <c r="F608" s="5">
        <f t="shared" si="95"/>
        <v>0</v>
      </c>
      <c r="I608" s="52"/>
      <c r="J608" s="101"/>
      <c r="K608" s="55"/>
      <c r="L608" s="52"/>
      <c r="M608" s="55"/>
      <c r="N608" s="52"/>
      <c r="O608" s="52"/>
      <c r="P608" s="95"/>
      <c r="Q608" s="52"/>
      <c r="R608" s="52"/>
      <c r="S608" s="52"/>
      <c r="T608" s="52"/>
      <c r="U608" s="52"/>
      <c r="V608" s="52"/>
      <c r="W608" s="52"/>
      <c r="X608" s="52"/>
      <c r="Y608" s="52"/>
      <c r="Z608" s="52"/>
      <c r="AA608" s="52"/>
      <c r="AB608" s="52"/>
      <c r="AC608" s="52"/>
      <c r="AD608" s="52"/>
      <c r="AE608" s="52"/>
      <c r="AF608" s="52"/>
      <c r="AG608" s="52"/>
      <c r="AH608" s="52"/>
      <c r="AI608" s="52"/>
      <c r="AJ608" s="52"/>
    </row>
    <row r="609" spans="1:36" x14ac:dyDescent="0.25">
      <c r="A609" s="19" t="s">
        <v>12</v>
      </c>
      <c r="B609" s="5">
        <v>0</v>
      </c>
      <c r="D609" s="5">
        <f t="shared" si="96"/>
        <v>0</v>
      </c>
      <c r="F609" s="5">
        <f t="shared" si="95"/>
        <v>0</v>
      </c>
      <c r="I609" s="52"/>
      <c r="J609" s="101"/>
      <c r="K609" s="55"/>
      <c r="L609" s="52"/>
      <c r="M609" s="55"/>
      <c r="N609" s="52"/>
      <c r="O609" s="52"/>
      <c r="P609" s="95"/>
      <c r="Q609" s="52"/>
      <c r="R609" s="52"/>
      <c r="S609" s="52"/>
      <c r="T609" s="52"/>
      <c r="U609" s="52"/>
      <c r="V609" s="52"/>
      <c r="W609" s="52"/>
      <c r="X609" s="52"/>
      <c r="Y609" s="52"/>
      <c r="Z609" s="52"/>
      <c r="AA609" s="52"/>
      <c r="AB609" s="52"/>
      <c r="AC609" s="52"/>
      <c r="AD609" s="52"/>
      <c r="AE609" s="52"/>
      <c r="AF609" s="52"/>
      <c r="AG609" s="52"/>
      <c r="AH609" s="52"/>
      <c r="AI609" s="52"/>
      <c r="AJ609" s="52"/>
    </row>
    <row r="610" spans="1:36" x14ac:dyDescent="0.25">
      <c r="A610" s="19" t="s">
        <v>13</v>
      </c>
      <c r="B610" s="5">
        <v>0</v>
      </c>
      <c r="D610" s="5">
        <f t="shared" si="96"/>
        <v>0</v>
      </c>
      <c r="F610" s="5">
        <f t="shared" si="95"/>
        <v>0</v>
      </c>
      <c r="I610" s="52"/>
      <c r="J610" s="101"/>
      <c r="K610" s="55"/>
      <c r="L610" s="52"/>
      <c r="M610" s="55"/>
      <c r="N610" s="52"/>
      <c r="O610" s="52"/>
      <c r="P610" s="95"/>
      <c r="Q610" s="52"/>
      <c r="R610" s="52"/>
      <c r="S610" s="52"/>
      <c r="T610" s="52"/>
      <c r="U610" s="52"/>
      <c r="V610" s="52"/>
      <c r="W610" s="52"/>
      <c r="X610" s="52"/>
      <c r="Y610" s="52"/>
      <c r="Z610" s="52"/>
      <c r="AA610" s="52"/>
      <c r="AB610" s="52"/>
      <c r="AC610" s="52"/>
      <c r="AD610" s="52"/>
      <c r="AE610" s="52"/>
      <c r="AF610" s="52"/>
      <c r="AG610" s="52"/>
      <c r="AH610" s="52"/>
      <c r="AI610" s="52"/>
      <c r="AJ610" s="52"/>
    </row>
    <row r="611" spans="1:36" x14ac:dyDescent="0.25">
      <c r="A611" s="19" t="s">
        <v>14</v>
      </c>
      <c r="B611" s="5">
        <v>0</v>
      </c>
      <c r="D611" s="5">
        <f t="shared" si="96"/>
        <v>0</v>
      </c>
      <c r="F611" s="5">
        <f t="shared" si="95"/>
        <v>0</v>
      </c>
      <c r="I611" s="52"/>
      <c r="J611" s="101"/>
      <c r="K611" s="55"/>
      <c r="L611" s="52"/>
      <c r="M611" s="55"/>
      <c r="N611" s="52"/>
      <c r="O611" s="52"/>
      <c r="P611" s="95"/>
      <c r="Q611" s="52"/>
      <c r="R611" s="52"/>
      <c r="S611" s="52"/>
      <c r="T611" s="52"/>
      <c r="U611" s="52"/>
      <c r="V611" s="52"/>
      <c r="W611" s="52"/>
      <c r="X611" s="52"/>
      <c r="Y611" s="52"/>
      <c r="Z611" s="52"/>
      <c r="AA611" s="52"/>
      <c r="AB611" s="52"/>
      <c r="AC611" s="52"/>
      <c r="AD611" s="52"/>
      <c r="AE611" s="52"/>
      <c r="AF611" s="52"/>
      <c r="AG611" s="52"/>
      <c r="AH611" s="52"/>
      <c r="AI611" s="52"/>
      <c r="AJ611" s="52"/>
    </row>
    <row r="612" spans="1:36" x14ac:dyDescent="0.25">
      <c r="A612" s="19" t="s">
        <v>15</v>
      </c>
      <c r="B612" s="5">
        <v>0</v>
      </c>
      <c r="D612" s="5">
        <f t="shared" si="96"/>
        <v>0</v>
      </c>
      <c r="F612" s="5">
        <f t="shared" si="95"/>
        <v>0</v>
      </c>
      <c r="I612" s="52"/>
      <c r="J612" s="101"/>
      <c r="K612" s="55"/>
      <c r="L612" s="52"/>
      <c r="M612" s="55"/>
      <c r="N612" s="52"/>
      <c r="O612" s="52"/>
      <c r="P612" s="95"/>
      <c r="Q612" s="52"/>
      <c r="R612" s="52"/>
      <c r="S612" s="52"/>
      <c r="T612" s="52"/>
      <c r="U612" s="52"/>
      <c r="V612" s="52"/>
      <c r="W612" s="52"/>
      <c r="X612" s="52"/>
      <c r="Y612" s="52"/>
      <c r="Z612" s="52"/>
      <c r="AA612" s="52"/>
      <c r="AB612" s="52"/>
      <c r="AC612" s="52"/>
      <c r="AD612" s="52"/>
      <c r="AE612" s="52"/>
      <c r="AF612" s="52"/>
      <c r="AG612" s="52"/>
      <c r="AH612" s="52"/>
      <c r="AI612" s="52"/>
      <c r="AJ612" s="52"/>
    </row>
    <row r="613" spans="1:36" x14ac:dyDescent="0.25">
      <c r="A613" s="6" t="s">
        <v>16</v>
      </c>
      <c r="B613" s="7">
        <f>SUM(B601:B612)</f>
        <v>100</v>
      </c>
      <c r="D613" s="23">
        <f>SUM(D601:D612)</f>
        <v>100</v>
      </c>
      <c r="F613" s="7">
        <f>SUM(F601:F612)</f>
        <v>0</v>
      </c>
      <c r="I613" s="52"/>
      <c r="J613" s="101"/>
      <c r="K613" s="55"/>
      <c r="L613" s="52"/>
      <c r="M613" s="55"/>
      <c r="N613" s="52"/>
      <c r="O613" s="52"/>
      <c r="P613" s="95"/>
      <c r="Q613" s="52"/>
      <c r="R613" s="52"/>
      <c r="S613" s="52"/>
      <c r="T613" s="52"/>
      <c r="U613" s="52"/>
      <c r="V613" s="52"/>
      <c r="W613" s="52"/>
      <c r="X613" s="52"/>
      <c r="Y613" s="52"/>
      <c r="Z613" s="52"/>
      <c r="AA613" s="52"/>
      <c r="AB613" s="52"/>
      <c r="AC613" s="52"/>
      <c r="AD613" s="52"/>
      <c r="AE613" s="52"/>
      <c r="AF613" s="52"/>
      <c r="AG613" s="52"/>
      <c r="AH613" s="52"/>
      <c r="AI613" s="52"/>
      <c r="AJ613" s="52"/>
    </row>
    <row r="614" spans="1:36" x14ac:dyDescent="0.25">
      <c r="I614" s="52"/>
      <c r="J614" s="101"/>
      <c r="K614" s="55"/>
      <c r="L614" s="52"/>
      <c r="M614" s="55"/>
      <c r="N614" s="52"/>
      <c r="O614" s="52"/>
      <c r="P614" s="95"/>
      <c r="Q614" s="52"/>
      <c r="R614" s="52"/>
      <c r="S614" s="52"/>
      <c r="T614" s="52"/>
      <c r="U614" s="52"/>
      <c r="V614" s="52"/>
      <c r="W614" s="52"/>
      <c r="X614" s="52"/>
      <c r="Y614" s="52"/>
      <c r="Z614" s="52"/>
      <c r="AA614" s="52"/>
      <c r="AB614" s="52"/>
      <c r="AC614" s="52"/>
      <c r="AD614" s="52"/>
      <c r="AE614" s="52"/>
      <c r="AF614" s="52"/>
      <c r="AG614" s="52"/>
      <c r="AH614" s="52"/>
      <c r="AI614" s="52"/>
      <c r="AJ614" s="52"/>
    </row>
    <row r="615" spans="1:36" x14ac:dyDescent="0.25">
      <c r="I615" s="52"/>
      <c r="J615" s="101"/>
      <c r="K615" s="55"/>
      <c r="L615" s="52"/>
      <c r="M615" s="55"/>
      <c r="N615" s="52"/>
      <c r="O615" s="52"/>
      <c r="P615" s="95"/>
      <c r="Q615" s="52"/>
      <c r="R615" s="52"/>
      <c r="S615" s="52"/>
      <c r="T615" s="52"/>
      <c r="U615" s="52"/>
      <c r="V615" s="52"/>
      <c r="W615" s="52"/>
      <c r="X615" s="52"/>
      <c r="Y615" s="52"/>
      <c r="Z615" s="52"/>
      <c r="AA615" s="52"/>
      <c r="AB615" s="52"/>
      <c r="AC615" s="52"/>
      <c r="AD615" s="52"/>
      <c r="AE615" s="52"/>
      <c r="AF615" s="52"/>
      <c r="AG615" s="52"/>
      <c r="AH615" s="52"/>
      <c r="AI615" s="52"/>
      <c r="AJ615" s="52"/>
    </row>
    <row r="616" spans="1:36" x14ac:dyDescent="0.25">
      <c r="A616" s="174">
        <v>24904</v>
      </c>
      <c r="B616" s="175" t="s">
        <v>111</v>
      </c>
      <c r="C616" s="175"/>
      <c r="D616" s="175"/>
      <c r="E616" s="175"/>
      <c r="F616" s="175"/>
      <c r="G616" s="175"/>
      <c r="H616" s="175"/>
      <c r="I616" s="52"/>
      <c r="J616" s="101"/>
      <c r="K616" s="55"/>
      <c r="L616" s="72"/>
      <c r="M616" s="55"/>
      <c r="N616" s="52"/>
      <c r="O616" s="52"/>
      <c r="P616" s="95"/>
      <c r="Q616" s="52"/>
      <c r="R616" s="52"/>
      <c r="S616" s="52"/>
      <c r="T616" s="52"/>
      <c r="U616" s="52"/>
      <c r="V616" s="52"/>
      <c r="W616" s="52"/>
      <c r="X616" s="52"/>
      <c r="Y616" s="52"/>
      <c r="Z616" s="52"/>
      <c r="AA616" s="52"/>
      <c r="AB616" s="52"/>
      <c r="AC616" s="52"/>
      <c r="AD616" s="52"/>
      <c r="AE616" s="52"/>
      <c r="AF616" s="52"/>
      <c r="AG616" s="52"/>
      <c r="AH616" s="52"/>
      <c r="AI616" s="52"/>
      <c r="AJ616" s="52"/>
    </row>
    <row r="617" spans="1:36" x14ac:dyDescent="0.25">
      <c r="A617" s="174"/>
      <c r="B617" s="175"/>
      <c r="C617" s="175"/>
      <c r="D617" s="175"/>
      <c r="E617" s="175"/>
      <c r="F617" s="175"/>
      <c r="G617" s="175"/>
      <c r="H617" s="175"/>
      <c r="I617" s="52"/>
      <c r="J617" s="101"/>
      <c r="K617" s="55"/>
      <c r="L617" s="52"/>
      <c r="M617" s="55"/>
      <c r="N617" s="52"/>
      <c r="O617" s="52"/>
      <c r="P617" s="95"/>
      <c r="Q617" s="52"/>
      <c r="R617" s="52"/>
      <c r="S617" s="52"/>
      <c r="T617" s="52"/>
      <c r="U617" s="52"/>
      <c r="V617" s="52"/>
      <c r="W617" s="52"/>
      <c r="X617" s="52"/>
      <c r="Y617" s="52"/>
      <c r="Z617" s="52"/>
      <c r="AA617" s="52"/>
      <c r="AB617" s="52"/>
      <c r="AC617" s="52"/>
      <c r="AD617" s="52"/>
      <c r="AE617" s="52"/>
      <c r="AF617" s="52"/>
      <c r="AG617" s="52"/>
      <c r="AH617" s="52"/>
      <c r="AI617" s="52"/>
      <c r="AJ617" s="52"/>
    </row>
    <row r="618" spans="1:36" x14ac:dyDescent="0.25">
      <c r="D618" s="23">
        <v>50000</v>
      </c>
      <c r="E618" s="2">
        <v>12</v>
      </c>
      <c r="F618" s="2"/>
      <c r="G618" s="10">
        <f>D618/E618</f>
        <v>4166.666666666667</v>
      </c>
      <c r="I618" s="52"/>
      <c r="J618" s="101"/>
      <c r="K618" s="55"/>
      <c r="L618" s="52"/>
      <c r="M618" s="55"/>
      <c r="N618" s="52"/>
      <c r="O618" s="52"/>
      <c r="P618" s="95"/>
      <c r="Q618" s="52"/>
      <c r="R618" s="52"/>
      <c r="S618" s="52"/>
      <c r="T618" s="52"/>
      <c r="U618" s="52"/>
      <c r="V618" s="52"/>
      <c r="W618" s="52"/>
      <c r="X618" s="52"/>
      <c r="Y618" s="52"/>
      <c r="Z618" s="52"/>
      <c r="AA618" s="52"/>
      <c r="AB618" s="52"/>
      <c r="AC618" s="52"/>
      <c r="AD618" s="52"/>
      <c r="AE618" s="52"/>
      <c r="AF618" s="52"/>
      <c r="AG618" s="52"/>
      <c r="AH618" s="52"/>
      <c r="AI618" s="52"/>
      <c r="AJ618" s="52"/>
    </row>
    <row r="619" spans="1:36" x14ac:dyDescent="0.25">
      <c r="A619" s="20"/>
      <c r="B619" s="57" t="s">
        <v>1</v>
      </c>
      <c r="C619" s="57"/>
      <c r="D619" s="24" t="s">
        <v>2</v>
      </c>
      <c r="E619" s="57"/>
      <c r="F619" s="57" t="s">
        <v>3</v>
      </c>
      <c r="G619" s="27"/>
      <c r="H619" s="20"/>
      <c r="I619" s="52"/>
      <c r="J619" s="101"/>
      <c r="K619" s="55"/>
      <c r="L619" s="52"/>
      <c r="M619" s="55"/>
      <c r="N619" s="52"/>
      <c r="O619" s="52"/>
      <c r="P619" s="95"/>
      <c r="Q619" s="52"/>
      <c r="R619" s="52"/>
      <c r="S619" s="52"/>
      <c r="T619" s="52"/>
      <c r="U619" s="52"/>
      <c r="V619" s="52"/>
      <c r="W619" s="52"/>
      <c r="X619" s="52"/>
      <c r="Y619" s="52"/>
      <c r="Z619" s="52"/>
      <c r="AA619" s="52"/>
      <c r="AB619" s="52"/>
      <c r="AC619" s="52"/>
      <c r="AD619" s="52"/>
      <c r="AE619" s="52"/>
      <c r="AF619" s="52"/>
      <c r="AG619" s="52"/>
      <c r="AH619" s="52"/>
      <c r="AI619" s="52"/>
      <c r="AJ619" s="52"/>
    </row>
    <row r="620" spans="1:36" x14ac:dyDescent="0.25">
      <c r="A620" s="19" t="s">
        <v>4</v>
      </c>
      <c r="B620" s="5">
        <v>4166</v>
      </c>
      <c r="D620" s="5">
        <f>B620-F620</f>
        <v>4166</v>
      </c>
      <c r="F620" s="5">
        <f>SUM(J620:AD620)</f>
        <v>0</v>
      </c>
      <c r="I620" s="52"/>
      <c r="J620" s="101"/>
      <c r="K620" s="55"/>
      <c r="L620" s="52"/>
      <c r="M620" s="55"/>
      <c r="N620" s="52"/>
      <c r="O620" s="52"/>
      <c r="P620" s="95"/>
      <c r="Q620" s="52"/>
      <c r="R620" s="52"/>
      <c r="S620" s="52"/>
      <c r="T620" s="52"/>
      <c r="U620" s="52"/>
      <c r="V620" s="52"/>
      <c r="W620" s="52"/>
      <c r="X620" s="52"/>
      <c r="Y620" s="52"/>
      <c r="Z620" s="52"/>
      <c r="AA620" s="52"/>
      <c r="AB620" s="52"/>
      <c r="AC620" s="52"/>
      <c r="AD620" s="52"/>
      <c r="AE620" s="52"/>
      <c r="AF620" s="52"/>
      <c r="AG620" s="52"/>
      <c r="AH620" s="52"/>
      <c r="AI620" s="52"/>
      <c r="AJ620" s="52"/>
    </row>
    <row r="621" spans="1:36" x14ac:dyDescent="0.25">
      <c r="A621" s="19" t="s">
        <v>5</v>
      </c>
      <c r="B621" s="5">
        <v>4166</v>
      </c>
      <c r="D621" s="5">
        <f>B621-F621</f>
        <v>4166</v>
      </c>
      <c r="F621" s="5">
        <f t="shared" ref="F621:F631" si="97">SUM(J621:AD621)</f>
        <v>0</v>
      </c>
      <c r="I621" s="52"/>
      <c r="J621" s="101"/>
      <c r="K621" s="55"/>
      <c r="L621" s="52"/>
      <c r="M621" s="55"/>
      <c r="N621" s="52"/>
      <c r="O621" s="52"/>
      <c r="P621" s="95"/>
      <c r="Q621" s="52"/>
      <c r="R621" s="52"/>
      <c r="S621" s="52"/>
      <c r="T621" s="52"/>
      <c r="U621" s="52"/>
      <c r="V621" s="52"/>
      <c r="W621" s="52"/>
      <c r="X621" s="52"/>
      <c r="Y621" s="52"/>
      <c r="Z621" s="52"/>
      <c r="AA621" s="52"/>
      <c r="AB621" s="52"/>
      <c r="AC621" s="52"/>
      <c r="AD621" s="52"/>
      <c r="AE621" s="52"/>
      <c r="AF621" s="52"/>
      <c r="AG621" s="52"/>
      <c r="AH621" s="52"/>
      <c r="AI621" s="52"/>
      <c r="AJ621" s="52"/>
    </row>
    <row r="622" spans="1:36" x14ac:dyDescent="0.25">
      <c r="A622" s="19" t="s">
        <v>6</v>
      </c>
      <c r="B622" s="5">
        <v>4166</v>
      </c>
      <c r="D622" s="5">
        <f t="shared" ref="D622:D631" si="98">B622-F622</f>
        <v>-5495.9700000000012</v>
      </c>
      <c r="F622" s="5">
        <f t="shared" si="97"/>
        <v>9661.9700000000012</v>
      </c>
      <c r="I622" s="52"/>
      <c r="J622" s="101"/>
      <c r="K622" s="125">
        <f>3000</f>
        <v>3000</v>
      </c>
      <c r="L622" s="52"/>
      <c r="M622" s="55"/>
      <c r="N622" s="52">
        <f>376.97</f>
        <v>376.97</v>
      </c>
      <c r="O622" s="52"/>
      <c r="P622" s="95"/>
      <c r="Q622" s="52"/>
      <c r="R622" s="52"/>
      <c r="S622" s="52"/>
      <c r="T622" s="55">
        <f>6285</f>
        <v>6285</v>
      </c>
      <c r="U622" s="52"/>
      <c r="V622" s="52"/>
      <c r="W622" s="52"/>
      <c r="X622" s="52"/>
      <c r="Y622" s="52"/>
      <c r="Z622" s="52"/>
      <c r="AA622" s="52"/>
      <c r="AB622" s="52"/>
      <c r="AC622" s="52"/>
      <c r="AD622" s="52"/>
      <c r="AE622" s="52"/>
      <c r="AF622" s="52"/>
      <c r="AG622" s="52"/>
      <c r="AH622" s="52"/>
      <c r="AI622" s="52"/>
      <c r="AJ622" s="52"/>
    </row>
    <row r="623" spans="1:36" x14ac:dyDescent="0.25">
      <c r="A623" s="19" t="s">
        <v>7</v>
      </c>
      <c r="B623" s="5">
        <v>4166</v>
      </c>
      <c r="D623" s="5">
        <f t="shared" si="98"/>
        <v>-1634</v>
      </c>
      <c r="F623" s="5">
        <f t="shared" si="97"/>
        <v>5800</v>
      </c>
      <c r="I623" s="52"/>
      <c r="J623" s="138">
        <f>5800</f>
        <v>5800</v>
      </c>
      <c r="K623" s="55"/>
      <c r="L623" s="52"/>
      <c r="M623" s="55"/>
      <c r="N623" s="52"/>
      <c r="O623" s="52"/>
      <c r="P623" s="95"/>
      <c r="Q623" s="52"/>
      <c r="R623" s="52"/>
      <c r="S623" s="52"/>
      <c r="T623" s="52"/>
      <c r="U623" s="52"/>
      <c r="V623" s="52"/>
      <c r="W623" s="52"/>
      <c r="X623" s="52"/>
      <c r="Y623" s="52"/>
      <c r="Z623" s="52"/>
      <c r="AA623" s="52"/>
      <c r="AB623" s="52"/>
      <c r="AC623" s="52"/>
      <c r="AD623" s="52"/>
      <c r="AE623" s="52"/>
      <c r="AF623" s="52"/>
      <c r="AG623" s="52"/>
      <c r="AH623" s="52"/>
      <c r="AI623" s="52"/>
      <c r="AJ623" s="52"/>
    </row>
    <row r="624" spans="1:36" x14ac:dyDescent="0.25">
      <c r="A624" s="19" t="s">
        <v>8</v>
      </c>
      <c r="B624" s="5">
        <v>4167</v>
      </c>
      <c r="D624" s="5">
        <f t="shared" si="98"/>
        <v>4167</v>
      </c>
      <c r="F624" s="5">
        <f t="shared" si="97"/>
        <v>0</v>
      </c>
      <c r="I624" s="52"/>
      <c r="J624" s="101"/>
      <c r="K624" s="55"/>
      <c r="L624" s="52"/>
      <c r="M624" s="55"/>
      <c r="N624" s="52"/>
      <c r="O624" s="52"/>
      <c r="P624" s="95"/>
      <c r="Q624" s="52"/>
      <c r="R624" s="52"/>
      <c r="S624" s="52"/>
      <c r="T624" s="52"/>
      <c r="U624" s="52"/>
      <c r="V624" s="52"/>
      <c r="W624" s="52"/>
      <c r="X624" s="52"/>
      <c r="Y624" s="52"/>
      <c r="Z624" s="52"/>
      <c r="AA624" s="52"/>
      <c r="AB624" s="52"/>
      <c r="AC624" s="52"/>
      <c r="AD624" s="52"/>
      <c r="AE624" s="52"/>
      <c r="AF624" s="52"/>
      <c r="AG624" s="52"/>
      <c r="AH624" s="52"/>
      <c r="AI624" s="52"/>
      <c r="AJ624" s="52"/>
    </row>
    <row r="625" spans="1:36" x14ac:dyDescent="0.25">
      <c r="A625" s="19" t="s">
        <v>9</v>
      </c>
      <c r="B625" s="5">
        <v>4167</v>
      </c>
      <c r="D625" s="5">
        <f t="shared" si="98"/>
        <v>-5452</v>
      </c>
      <c r="F625" s="5">
        <f t="shared" si="97"/>
        <v>9619</v>
      </c>
      <c r="I625" s="52"/>
      <c r="J625" s="101">
        <f>3000</f>
        <v>3000</v>
      </c>
      <c r="K625" s="55"/>
      <c r="L625" s="52"/>
      <c r="M625" s="55">
        <f>6159</f>
        <v>6159</v>
      </c>
      <c r="N625" s="52"/>
      <c r="O625" s="52"/>
      <c r="P625" s="95"/>
      <c r="Q625" s="55"/>
      <c r="R625" s="55">
        <f>460</f>
        <v>460</v>
      </c>
      <c r="S625" s="52"/>
      <c r="T625" s="52"/>
      <c r="U625" s="52"/>
      <c r="V625" s="52"/>
      <c r="W625" s="52"/>
      <c r="X625" s="52"/>
      <c r="Y625" s="52"/>
      <c r="Z625" s="52"/>
      <c r="AA625" s="52"/>
      <c r="AB625" s="52"/>
      <c r="AC625" s="52"/>
      <c r="AD625" s="52"/>
      <c r="AE625" s="52"/>
      <c r="AF625" s="52"/>
      <c r="AG625" s="52"/>
      <c r="AH625" s="52"/>
      <c r="AI625" s="52"/>
      <c r="AJ625" s="52"/>
    </row>
    <row r="626" spans="1:36" x14ac:dyDescent="0.25">
      <c r="A626" s="19" t="s">
        <v>10</v>
      </c>
      <c r="B626" s="5">
        <v>4167</v>
      </c>
      <c r="D626" s="5">
        <f t="shared" si="98"/>
        <v>2214.31</v>
      </c>
      <c r="F626" s="5">
        <f>SUM(J626:AD626)</f>
        <v>1952.69</v>
      </c>
      <c r="I626" s="52"/>
      <c r="J626" s="101"/>
      <c r="K626" s="55"/>
      <c r="L626" s="52"/>
      <c r="M626" s="55">
        <f>70</f>
        <v>70</v>
      </c>
      <c r="N626" s="55"/>
      <c r="O626" s="52"/>
      <c r="P626" s="95"/>
      <c r="Q626" s="52"/>
      <c r="R626" s="52"/>
      <c r="S626" s="55">
        <f>1882.69</f>
        <v>1882.69</v>
      </c>
      <c r="T626" s="52"/>
      <c r="U626" s="52"/>
      <c r="V626" s="52"/>
      <c r="W626" s="52"/>
      <c r="X626" s="52"/>
      <c r="Y626" s="52"/>
      <c r="Z626" s="52"/>
      <c r="AA626" s="52"/>
      <c r="AB626" s="52"/>
      <c r="AC626" s="52"/>
      <c r="AD626" s="52"/>
      <c r="AE626" s="52"/>
      <c r="AF626" s="52"/>
      <c r="AG626" s="52"/>
      <c r="AH626" s="52"/>
      <c r="AI626" s="52"/>
      <c r="AJ626" s="52"/>
    </row>
    <row r="627" spans="1:36" x14ac:dyDescent="0.25">
      <c r="A627" s="19" t="s">
        <v>11</v>
      </c>
      <c r="B627" s="5">
        <v>4167</v>
      </c>
      <c r="D627" s="5">
        <f t="shared" si="98"/>
        <v>-7981</v>
      </c>
      <c r="F627" s="5">
        <f t="shared" si="97"/>
        <v>12148</v>
      </c>
      <c r="I627" s="52"/>
      <c r="J627" s="101">
        <f>170</f>
        <v>170</v>
      </c>
      <c r="K627" s="55">
        <f>6380</f>
        <v>6380</v>
      </c>
      <c r="L627" s="52"/>
      <c r="M627" s="55"/>
      <c r="N627" s="55">
        <f>5200</f>
        <v>5200</v>
      </c>
      <c r="O627" s="52"/>
      <c r="P627" s="95"/>
      <c r="Q627" s="55">
        <f>398</f>
        <v>398</v>
      </c>
      <c r="R627" s="55"/>
      <c r="S627" s="52"/>
      <c r="T627" s="52"/>
      <c r="U627" s="52"/>
      <c r="V627" s="52"/>
      <c r="W627" s="52"/>
      <c r="X627" s="52"/>
      <c r="Y627" s="52"/>
      <c r="Z627" s="55"/>
      <c r="AA627" s="52"/>
      <c r="AB627" s="52"/>
      <c r="AC627" s="52"/>
      <c r="AD627" s="52"/>
      <c r="AE627" s="52"/>
      <c r="AF627" s="52"/>
      <c r="AG627" s="52"/>
      <c r="AH627" s="52"/>
      <c r="AI627" s="52"/>
      <c r="AJ627" s="52"/>
    </row>
    <row r="628" spans="1:36" x14ac:dyDescent="0.25">
      <c r="A628" s="19" t="s">
        <v>12</v>
      </c>
      <c r="B628" s="106">
        <v>4167</v>
      </c>
      <c r="D628" s="5">
        <f t="shared" si="98"/>
        <v>4167</v>
      </c>
      <c r="F628" s="5">
        <f t="shared" si="97"/>
        <v>0</v>
      </c>
      <c r="I628" s="52"/>
      <c r="J628" s="101"/>
      <c r="K628" s="55"/>
      <c r="L628" s="55"/>
      <c r="M628" s="55"/>
      <c r="N628" s="52"/>
      <c r="O628" s="52"/>
      <c r="P628" s="95"/>
      <c r="Q628" s="52"/>
      <c r="R628" s="55"/>
      <c r="S628" s="52"/>
      <c r="T628" s="52"/>
      <c r="U628" s="52"/>
      <c r="V628" s="55"/>
      <c r="W628" s="52"/>
      <c r="X628" s="52"/>
      <c r="Y628" s="52"/>
      <c r="Z628" s="52"/>
      <c r="AA628" s="52"/>
      <c r="AB628" s="52"/>
      <c r="AC628" s="52"/>
      <c r="AD628" s="52"/>
      <c r="AE628" s="52"/>
      <c r="AF628" s="52"/>
      <c r="AG628" s="52"/>
      <c r="AH628" s="52"/>
      <c r="AI628" s="52"/>
      <c r="AJ628" s="52"/>
    </row>
    <row r="629" spans="1:36" x14ac:dyDescent="0.25">
      <c r="A629" s="19" t="s">
        <v>13</v>
      </c>
      <c r="B629" s="118">
        <f>4167+6000</f>
        <v>10167</v>
      </c>
      <c r="D629" s="5">
        <f t="shared" si="98"/>
        <v>1428.6900000000005</v>
      </c>
      <c r="F629" s="5">
        <f t="shared" si="97"/>
        <v>8738.31</v>
      </c>
      <c r="I629" s="52"/>
      <c r="J629" s="101"/>
      <c r="K629" s="55"/>
      <c r="L629" s="52"/>
      <c r="M629" s="55">
        <v>8738.31</v>
      </c>
      <c r="N629" s="52"/>
      <c r="O629" s="52"/>
      <c r="P629" s="95"/>
      <c r="Q629" s="52"/>
      <c r="R629" s="52"/>
      <c r="S629" s="52"/>
      <c r="T629" s="52"/>
      <c r="U629" s="52"/>
      <c r="V629" s="52"/>
      <c r="W629" s="52"/>
      <c r="X629" s="52"/>
      <c r="Y629" s="52"/>
      <c r="Z629" s="52"/>
      <c r="AA629" s="52"/>
      <c r="AB629" s="52"/>
      <c r="AC629" s="52"/>
      <c r="AD629" s="52"/>
      <c r="AE629" s="52"/>
      <c r="AF629" s="52"/>
      <c r="AG629" s="52"/>
      <c r="AH629" s="52"/>
      <c r="AI629" s="52"/>
      <c r="AJ629" s="52"/>
    </row>
    <row r="630" spans="1:36" x14ac:dyDescent="0.25">
      <c r="A630" s="19" t="s">
        <v>14</v>
      </c>
      <c r="B630" s="5">
        <v>4167</v>
      </c>
      <c r="D630" s="5">
        <f t="shared" si="98"/>
        <v>4167</v>
      </c>
      <c r="F630" s="5">
        <f t="shared" si="97"/>
        <v>0</v>
      </c>
      <c r="I630" s="52"/>
      <c r="J630" s="101"/>
      <c r="K630" s="55"/>
      <c r="L630" s="52"/>
      <c r="M630" s="55"/>
      <c r="N630" s="52"/>
      <c r="O630" s="52"/>
      <c r="P630" s="95"/>
      <c r="Q630" s="52"/>
      <c r="R630" s="52"/>
      <c r="S630" s="52"/>
      <c r="T630" s="52"/>
      <c r="U630" s="52"/>
      <c r="V630" s="52"/>
      <c r="W630" s="52"/>
      <c r="X630" s="52"/>
      <c r="Y630" s="52"/>
      <c r="Z630" s="52"/>
      <c r="AA630" s="52"/>
      <c r="AB630" s="52"/>
      <c r="AC630" s="52"/>
      <c r="AD630" s="52"/>
      <c r="AE630" s="52"/>
      <c r="AF630" s="52"/>
      <c r="AG630" s="52"/>
      <c r="AH630" s="52"/>
      <c r="AI630" s="52"/>
      <c r="AJ630" s="52"/>
    </row>
    <row r="631" spans="1:36" x14ac:dyDescent="0.25">
      <c r="A631" s="19" t="s">
        <v>15</v>
      </c>
      <c r="B631" s="5">
        <v>4167</v>
      </c>
      <c r="D631" s="5">
        <f t="shared" si="98"/>
        <v>4167</v>
      </c>
      <c r="F631" s="5">
        <f t="shared" si="97"/>
        <v>0</v>
      </c>
      <c r="I631" s="52"/>
      <c r="J631" s="101"/>
      <c r="K631" s="55"/>
      <c r="L631" s="52"/>
      <c r="M631" s="55"/>
      <c r="N631" s="52"/>
      <c r="O631" s="52"/>
      <c r="P631" s="95"/>
      <c r="Q631" s="52"/>
      <c r="R631" s="52"/>
      <c r="S631" s="52"/>
      <c r="T631" s="52"/>
      <c r="U631" s="52"/>
      <c r="V631" s="52"/>
      <c r="W631" s="52"/>
      <c r="X631" s="52"/>
      <c r="Y631" s="52"/>
      <c r="Z631" s="52"/>
      <c r="AA631" s="52"/>
      <c r="AB631" s="52"/>
      <c r="AC631" s="52"/>
      <c r="AD631" s="52"/>
      <c r="AE631" s="52"/>
      <c r="AF631" s="52"/>
      <c r="AG631" s="52"/>
      <c r="AH631" s="52"/>
      <c r="AI631" s="52"/>
      <c r="AJ631" s="52"/>
    </row>
    <row r="632" spans="1:36" x14ac:dyDescent="0.25">
      <c r="A632" s="6" t="s">
        <v>16</v>
      </c>
      <c r="B632" s="7">
        <f>SUM(B620:B631)</f>
        <v>56000</v>
      </c>
      <c r="D632" s="23">
        <f>SUM(D620:D631)</f>
        <v>8080.0299999999988</v>
      </c>
      <c r="F632" s="7">
        <f>SUM(F620:F631)</f>
        <v>47919.97</v>
      </c>
      <c r="I632" s="52"/>
      <c r="J632" s="101"/>
      <c r="K632" s="55"/>
      <c r="L632" s="52"/>
      <c r="M632" s="55"/>
      <c r="N632" s="52"/>
      <c r="O632" s="52"/>
      <c r="P632" s="95"/>
      <c r="Q632" s="52"/>
      <c r="R632" s="52"/>
      <c r="S632" s="52"/>
      <c r="T632" s="52"/>
      <c r="U632" s="52"/>
      <c r="V632" s="52"/>
      <c r="W632" s="52"/>
      <c r="X632" s="52"/>
      <c r="Y632" s="52"/>
      <c r="Z632" s="52"/>
      <c r="AA632" s="52"/>
      <c r="AB632" s="52"/>
      <c r="AC632" s="52"/>
      <c r="AD632" s="52"/>
      <c r="AE632" s="52"/>
      <c r="AF632" s="52"/>
      <c r="AG632" s="52"/>
      <c r="AH632" s="52"/>
      <c r="AI632" s="52"/>
      <c r="AJ632" s="52"/>
    </row>
    <row r="633" spans="1:36" x14ac:dyDescent="0.25">
      <c r="I633" s="52"/>
      <c r="J633" s="101"/>
      <c r="K633" s="55"/>
      <c r="L633" s="52"/>
      <c r="M633" s="55"/>
      <c r="N633" s="52"/>
      <c r="O633" s="52"/>
      <c r="P633" s="95"/>
      <c r="Q633" s="52"/>
      <c r="R633" s="52"/>
      <c r="S633" s="52"/>
      <c r="T633" s="52"/>
      <c r="U633" s="52"/>
      <c r="V633" s="52"/>
      <c r="W633" s="52"/>
      <c r="X633" s="52"/>
      <c r="Y633" s="52"/>
      <c r="Z633" s="52"/>
      <c r="AA633" s="52"/>
      <c r="AB633" s="52"/>
      <c r="AC633" s="52"/>
      <c r="AD633" s="52"/>
      <c r="AE633" s="52"/>
      <c r="AF633" s="52"/>
      <c r="AG633" s="52"/>
      <c r="AH633" s="52"/>
      <c r="AI633" s="52"/>
      <c r="AJ633" s="52"/>
    </row>
    <row r="634" spans="1:36" x14ac:dyDescent="0.25">
      <c r="I634" s="52"/>
      <c r="J634" s="101"/>
      <c r="K634" s="55"/>
      <c r="L634" s="52"/>
      <c r="M634" s="55"/>
      <c r="N634" s="52"/>
      <c r="O634" s="52"/>
      <c r="P634" s="95"/>
      <c r="Q634" s="52"/>
      <c r="R634" s="52"/>
      <c r="S634" s="52"/>
      <c r="T634" s="52"/>
      <c r="U634" s="52"/>
      <c r="V634" s="52"/>
      <c r="W634" s="52"/>
      <c r="X634" s="52"/>
      <c r="Y634" s="52"/>
      <c r="Z634" s="52"/>
      <c r="AA634" s="52"/>
      <c r="AB634" s="52"/>
      <c r="AC634" s="52"/>
      <c r="AD634" s="52"/>
      <c r="AE634" s="52"/>
      <c r="AF634" s="52"/>
      <c r="AG634" s="52"/>
      <c r="AH634" s="52"/>
      <c r="AI634" s="52"/>
      <c r="AJ634" s="52"/>
    </row>
    <row r="635" spans="1:36" ht="20.100000000000001" customHeight="1" x14ac:dyDescent="0.25">
      <c r="A635" s="22">
        <v>25201</v>
      </c>
      <c r="B635" s="173" t="s">
        <v>40</v>
      </c>
      <c r="C635" s="173"/>
      <c r="D635" s="173"/>
      <c r="E635" s="173"/>
      <c r="F635" s="173"/>
      <c r="G635" s="173"/>
      <c r="H635" s="173"/>
      <c r="I635" s="52"/>
      <c r="J635" s="101"/>
      <c r="K635" s="55"/>
      <c r="L635" s="52"/>
      <c r="M635" s="55"/>
      <c r="N635" s="52"/>
      <c r="O635" s="52"/>
      <c r="P635" s="95"/>
      <c r="Q635" s="52"/>
      <c r="R635" s="52"/>
      <c r="S635" s="52"/>
      <c r="T635" s="52"/>
      <c r="U635" s="52"/>
      <c r="V635" s="52"/>
      <c r="W635" s="52"/>
      <c r="X635" s="52"/>
      <c r="Y635" s="52"/>
      <c r="Z635" s="52"/>
      <c r="AA635" s="52"/>
      <c r="AB635" s="52"/>
      <c r="AC635" s="52"/>
      <c r="AD635" s="52"/>
      <c r="AE635" s="52"/>
      <c r="AF635" s="52"/>
      <c r="AG635" s="52"/>
      <c r="AH635" s="52"/>
      <c r="AI635" s="52"/>
      <c r="AJ635" s="52"/>
    </row>
    <row r="636" spans="1:36" x14ac:dyDescent="0.25">
      <c r="D636" s="23">
        <v>100</v>
      </c>
      <c r="E636" s="2">
        <v>12</v>
      </c>
      <c r="F636" s="2"/>
      <c r="G636" s="10">
        <f>D636/E636</f>
        <v>8.3333333333333339</v>
      </c>
      <c r="I636" s="52"/>
      <c r="J636" s="101"/>
      <c r="K636" s="55"/>
      <c r="L636" s="52"/>
      <c r="M636" s="55"/>
      <c r="N636" s="52"/>
      <c r="O636" s="52"/>
      <c r="P636" s="95"/>
      <c r="Q636" s="52"/>
      <c r="R636" s="52"/>
      <c r="S636" s="52"/>
      <c r="T636" s="52"/>
      <c r="U636" s="52"/>
      <c r="V636" s="52"/>
      <c r="W636" s="52"/>
      <c r="X636" s="52"/>
      <c r="Y636" s="52"/>
      <c r="Z636" s="52"/>
      <c r="AA636" s="52"/>
      <c r="AB636" s="52"/>
      <c r="AC636" s="52"/>
      <c r="AD636" s="52"/>
      <c r="AE636" s="52"/>
      <c r="AF636" s="52"/>
      <c r="AG636" s="52"/>
      <c r="AH636" s="52"/>
      <c r="AI636" s="52"/>
      <c r="AJ636" s="52"/>
    </row>
    <row r="637" spans="1:36" s="20" customFormat="1" ht="20.100000000000001" customHeight="1" x14ac:dyDescent="0.25">
      <c r="B637" s="22" t="s">
        <v>1</v>
      </c>
      <c r="C637" s="22"/>
      <c r="D637" s="24" t="s">
        <v>2</v>
      </c>
      <c r="E637" s="22"/>
      <c r="F637" s="22" t="s">
        <v>3</v>
      </c>
      <c r="G637" s="27"/>
      <c r="I637" s="52"/>
      <c r="J637" s="101"/>
      <c r="K637" s="55"/>
      <c r="L637" s="52"/>
      <c r="M637" s="55"/>
      <c r="N637" s="52"/>
      <c r="O637" s="52"/>
      <c r="P637" s="95"/>
      <c r="Q637" s="52"/>
      <c r="R637" s="96"/>
      <c r="S637" s="96"/>
      <c r="T637" s="96"/>
      <c r="U637" s="96"/>
      <c r="V637" s="96"/>
      <c r="W637" s="96"/>
      <c r="X637" s="96"/>
      <c r="Y637" s="96"/>
      <c r="Z637" s="96"/>
      <c r="AA637" s="96"/>
      <c r="AB637" s="96"/>
      <c r="AC637" s="96"/>
      <c r="AD637" s="96"/>
      <c r="AE637" s="96"/>
      <c r="AF637" s="96"/>
      <c r="AG637" s="96"/>
      <c r="AH637" s="96"/>
      <c r="AI637" s="96"/>
      <c r="AJ637" s="96"/>
    </row>
    <row r="638" spans="1:36" x14ac:dyDescent="0.25">
      <c r="A638" s="19" t="s">
        <v>4</v>
      </c>
      <c r="B638" s="5">
        <v>0</v>
      </c>
      <c r="D638" s="5">
        <f>B638-F638</f>
        <v>0</v>
      </c>
      <c r="F638" s="5">
        <f>SUM(J638:AZ638)</f>
        <v>0</v>
      </c>
      <c r="I638" s="96"/>
      <c r="J638" s="95"/>
      <c r="K638" s="107"/>
      <c r="L638" s="96"/>
      <c r="M638" s="107"/>
      <c r="N638" s="96"/>
      <c r="O638" s="96"/>
      <c r="P638" s="95"/>
      <c r="Q638" s="96"/>
      <c r="R638" s="52"/>
      <c r="S638" s="52"/>
      <c r="T638" s="52"/>
      <c r="U638" s="52"/>
      <c r="V638" s="52"/>
      <c r="W638" s="52"/>
      <c r="X638" s="52"/>
      <c r="Y638" s="52"/>
      <c r="Z638" s="52"/>
      <c r="AA638" s="52"/>
      <c r="AB638" s="52"/>
      <c r="AC638" s="52"/>
      <c r="AD638" s="52"/>
      <c r="AE638" s="52"/>
      <c r="AF638" s="52"/>
      <c r="AG638" s="52"/>
      <c r="AH638" s="52"/>
      <c r="AI638" s="52"/>
      <c r="AJ638" s="52"/>
    </row>
    <row r="639" spans="1:36" x14ac:dyDescent="0.25">
      <c r="A639" s="19" t="s">
        <v>5</v>
      </c>
      <c r="B639" s="5">
        <v>0</v>
      </c>
      <c r="D639" s="5">
        <f t="shared" ref="D639:D649" si="99">B639-F639</f>
        <v>0</v>
      </c>
      <c r="F639" s="5">
        <f t="shared" ref="F639" si="100">SUM(J639:AZ639)</f>
        <v>0</v>
      </c>
      <c r="I639" s="52"/>
      <c r="J639" s="101"/>
      <c r="K639" s="55"/>
      <c r="L639" s="52"/>
      <c r="M639" s="55"/>
      <c r="N639" s="52"/>
      <c r="O639" s="52"/>
      <c r="P639" s="95"/>
      <c r="Q639" s="52"/>
      <c r="R639" s="52"/>
      <c r="S639" s="52"/>
      <c r="T639" s="52"/>
      <c r="U639" s="52"/>
      <c r="V639" s="52"/>
      <c r="W639" s="52"/>
      <c r="X639" s="52"/>
      <c r="Y639" s="52"/>
      <c r="Z639" s="52"/>
      <c r="AA639" s="52"/>
      <c r="AB639" s="52"/>
      <c r="AC639" s="52"/>
      <c r="AD639" s="52"/>
      <c r="AE639" s="52"/>
      <c r="AF639" s="52"/>
      <c r="AG639" s="52"/>
      <c r="AH639" s="52"/>
      <c r="AI639" s="52"/>
      <c r="AJ639" s="52"/>
    </row>
    <row r="640" spans="1:36" x14ac:dyDescent="0.25">
      <c r="A640" s="19" t="s">
        <v>6</v>
      </c>
      <c r="B640" s="5">
        <v>100</v>
      </c>
      <c r="D640" s="5">
        <f t="shared" si="99"/>
        <v>100</v>
      </c>
      <c r="F640" s="5">
        <f>SUM(J640:AZ640)</f>
        <v>0</v>
      </c>
      <c r="I640" s="52"/>
      <c r="J640" s="101"/>
      <c r="K640" s="55"/>
      <c r="L640" s="52"/>
      <c r="M640" s="55"/>
      <c r="N640" s="52"/>
      <c r="O640" s="52"/>
      <c r="P640" s="95"/>
      <c r="Q640" s="52"/>
      <c r="R640" s="52"/>
      <c r="S640" s="52"/>
      <c r="T640" s="52"/>
      <c r="U640" s="52"/>
      <c r="V640" s="52"/>
      <c r="W640" s="52"/>
      <c r="X640" s="52"/>
      <c r="Y640" s="52"/>
      <c r="Z640" s="52"/>
      <c r="AA640" s="52"/>
      <c r="AB640" s="52"/>
      <c r="AC640" s="52"/>
      <c r="AD640" s="52"/>
      <c r="AE640" s="52"/>
      <c r="AF640" s="52"/>
      <c r="AG640" s="52"/>
      <c r="AH640" s="52"/>
      <c r="AI640" s="52"/>
      <c r="AJ640" s="52"/>
    </row>
    <row r="641" spans="1:36" x14ac:dyDescent="0.25">
      <c r="A641" s="19" t="s">
        <v>7</v>
      </c>
      <c r="B641" s="106">
        <v>0</v>
      </c>
      <c r="D641" s="5">
        <f t="shared" si="99"/>
        <v>0</v>
      </c>
      <c r="F641" s="5">
        <f t="shared" ref="F641:F649" si="101">SUM(J641:AZ641)</f>
        <v>0</v>
      </c>
      <c r="I641" s="52"/>
      <c r="J641" s="101"/>
      <c r="K641" s="55"/>
      <c r="L641" s="52"/>
      <c r="M641" s="55"/>
      <c r="N641" s="52"/>
      <c r="O641" s="52"/>
      <c r="P641" s="95"/>
      <c r="Q641" s="52"/>
      <c r="R641" s="52"/>
      <c r="S641" s="52"/>
      <c r="T641" s="52"/>
      <c r="U641" s="52"/>
      <c r="V641" s="52"/>
      <c r="W641" s="52"/>
      <c r="X641" s="52"/>
      <c r="Y641" s="52"/>
      <c r="Z641" s="52"/>
      <c r="AA641" s="52"/>
      <c r="AB641" s="52"/>
      <c r="AC641" s="52"/>
      <c r="AD641" s="52"/>
      <c r="AE641" s="52"/>
      <c r="AF641" s="52"/>
      <c r="AG641" s="52"/>
      <c r="AH641" s="52"/>
      <c r="AI641" s="52"/>
      <c r="AJ641" s="52"/>
    </row>
    <row r="642" spans="1:36" x14ac:dyDescent="0.25">
      <c r="A642" s="19" t="s">
        <v>8</v>
      </c>
      <c r="B642" s="5">
        <v>0</v>
      </c>
      <c r="D642" s="5">
        <f t="shared" si="99"/>
        <v>0</v>
      </c>
      <c r="F642" s="5">
        <f t="shared" si="101"/>
        <v>0</v>
      </c>
      <c r="I642" s="52"/>
      <c r="J642" s="101"/>
      <c r="K642" s="55"/>
      <c r="L642" s="52"/>
      <c r="M642" s="55"/>
      <c r="N642" s="52"/>
      <c r="O642" s="52"/>
      <c r="P642" s="95"/>
      <c r="Q642" s="52"/>
      <c r="R642" s="52"/>
      <c r="S642" s="52"/>
      <c r="T642" s="52"/>
      <c r="U642" s="52"/>
      <c r="V642" s="52"/>
      <c r="W642" s="52"/>
      <c r="X642" s="52"/>
      <c r="Y642" s="52"/>
      <c r="Z642" s="52"/>
      <c r="AA642" s="52"/>
      <c r="AB642" s="52"/>
      <c r="AC642" s="52"/>
      <c r="AD642" s="52"/>
      <c r="AE642" s="52"/>
      <c r="AF642" s="52"/>
      <c r="AG642" s="52"/>
      <c r="AH642" s="52"/>
      <c r="AI642" s="52"/>
      <c r="AJ642" s="52"/>
    </row>
    <row r="643" spans="1:36" x14ac:dyDescent="0.25">
      <c r="A643" s="19" t="s">
        <v>9</v>
      </c>
      <c r="B643" s="5">
        <v>0</v>
      </c>
      <c r="D643" s="5">
        <f t="shared" si="99"/>
        <v>0</v>
      </c>
      <c r="F643" s="5">
        <f t="shared" si="101"/>
        <v>0</v>
      </c>
      <c r="I643" s="52"/>
      <c r="J643" s="101"/>
      <c r="K643" s="55"/>
      <c r="L643" s="52"/>
      <c r="M643" s="55"/>
      <c r="N643" s="52"/>
      <c r="O643" s="52"/>
      <c r="P643" s="95"/>
      <c r="Q643" s="52"/>
      <c r="R643" s="52"/>
      <c r="S643" s="52"/>
      <c r="T643" s="52"/>
      <c r="U643" s="52"/>
      <c r="V643" s="52"/>
      <c r="W643" s="52"/>
      <c r="X643" s="52"/>
      <c r="Y643" s="52"/>
      <c r="Z643" s="52"/>
      <c r="AA643" s="52"/>
      <c r="AB643" s="52"/>
      <c r="AC643" s="52"/>
      <c r="AD643" s="52"/>
      <c r="AE643" s="52"/>
      <c r="AF643" s="52"/>
      <c r="AG643" s="52"/>
      <c r="AH643" s="52"/>
      <c r="AI643" s="52"/>
      <c r="AJ643" s="52"/>
    </row>
    <row r="644" spans="1:36" x14ac:dyDescent="0.25">
      <c r="A644" s="19" t="s">
        <v>10</v>
      </c>
      <c r="B644" s="5">
        <v>0</v>
      </c>
      <c r="D644" s="5">
        <f t="shared" si="99"/>
        <v>0</v>
      </c>
      <c r="F644" s="5">
        <f t="shared" si="101"/>
        <v>0</v>
      </c>
      <c r="I644" s="52"/>
      <c r="J644" s="101"/>
      <c r="K644" s="55"/>
      <c r="L644" s="52"/>
      <c r="M644" s="55"/>
      <c r="N644" s="52"/>
      <c r="O644" s="52"/>
      <c r="P644" s="95"/>
      <c r="Q644" s="52"/>
      <c r="R644" s="52"/>
      <c r="S644" s="52"/>
      <c r="T644" s="52"/>
      <c r="U644" s="52"/>
      <c r="V644" s="52"/>
      <c r="W644" s="52"/>
      <c r="X644" s="52"/>
      <c r="Y644" s="52"/>
      <c r="Z644" s="52"/>
      <c r="AA644" s="52"/>
      <c r="AB644" s="52"/>
      <c r="AC644" s="52"/>
      <c r="AD644" s="52"/>
      <c r="AE644" s="52"/>
      <c r="AF644" s="52"/>
      <c r="AG644" s="52"/>
      <c r="AH644" s="52"/>
      <c r="AI644" s="52"/>
      <c r="AJ644" s="52"/>
    </row>
    <row r="645" spans="1:36" x14ac:dyDescent="0.25">
      <c r="A645" s="19" t="s">
        <v>11</v>
      </c>
      <c r="B645" s="118">
        <f>1600</f>
        <v>1600</v>
      </c>
      <c r="D645" s="5">
        <f t="shared" si="99"/>
        <v>-1.9100000000000819</v>
      </c>
      <c r="F645" s="5">
        <f t="shared" si="101"/>
        <v>1601.91</v>
      </c>
      <c r="I645" s="52"/>
      <c r="J645" s="101"/>
      <c r="K645" s="55"/>
      <c r="L645" s="55"/>
      <c r="M645" s="55"/>
      <c r="N645" s="52"/>
      <c r="O645" s="52"/>
      <c r="P645" s="95"/>
      <c r="Q645" s="52"/>
      <c r="R645" s="55">
        <f>1601.91</f>
        <v>1601.91</v>
      </c>
      <c r="S645" s="52"/>
      <c r="T645" s="52"/>
      <c r="U645" s="52"/>
      <c r="V645" s="52"/>
      <c r="W645" s="52"/>
      <c r="X645" s="52"/>
      <c r="Y645" s="52"/>
      <c r="Z645" s="52"/>
      <c r="AA645" s="52"/>
      <c r="AB645" s="52"/>
      <c r="AC645" s="52"/>
      <c r="AD645" s="52"/>
      <c r="AE645" s="52"/>
      <c r="AF645" s="52"/>
      <c r="AG645" s="52"/>
      <c r="AH645" s="52"/>
      <c r="AI645" s="52"/>
      <c r="AJ645" s="52"/>
    </row>
    <row r="646" spans="1:36" x14ac:dyDescent="0.25">
      <c r="A646" s="19" t="s">
        <v>12</v>
      </c>
      <c r="B646" s="5">
        <v>0</v>
      </c>
      <c r="D646" s="5">
        <f t="shared" si="99"/>
        <v>0</v>
      </c>
      <c r="F646" s="5">
        <f t="shared" si="101"/>
        <v>0</v>
      </c>
      <c r="I646" s="52"/>
      <c r="J646" s="101"/>
      <c r="K646" s="55"/>
      <c r="L646" s="52"/>
      <c r="M646" s="55"/>
      <c r="N646" s="52"/>
      <c r="O646" s="52"/>
      <c r="P646" s="95"/>
      <c r="Q646" s="52"/>
      <c r="R646" s="52"/>
      <c r="S646" s="52"/>
      <c r="T646" s="52"/>
      <c r="U646" s="52"/>
      <c r="V646" s="52"/>
      <c r="W646" s="52"/>
      <c r="X646" s="52"/>
      <c r="Y646" s="52"/>
      <c r="Z646" s="52"/>
      <c r="AA646" s="52"/>
      <c r="AB646" s="52"/>
      <c r="AC646" s="52"/>
      <c r="AD646" s="52"/>
      <c r="AE646" s="52"/>
      <c r="AF646" s="52"/>
      <c r="AG646" s="52"/>
      <c r="AH646" s="52"/>
      <c r="AI646" s="52"/>
      <c r="AJ646" s="52"/>
    </row>
    <row r="647" spans="1:36" x14ac:dyDescent="0.25">
      <c r="A647" s="19" t="s">
        <v>13</v>
      </c>
      <c r="B647" s="5">
        <v>0</v>
      </c>
      <c r="D647" s="5">
        <f t="shared" si="99"/>
        <v>0</v>
      </c>
      <c r="F647" s="5">
        <f t="shared" si="101"/>
        <v>0</v>
      </c>
      <c r="I647" s="52"/>
      <c r="J647" s="101"/>
      <c r="K647" s="55"/>
      <c r="L647" s="52"/>
      <c r="M647" s="55"/>
      <c r="N647" s="52"/>
      <c r="O647" s="52"/>
      <c r="P647" s="95"/>
      <c r="Q647" s="52"/>
      <c r="R647" s="52"/>
      <c r="S647" s="52"/>
      <c r="T647" s="52"/>
      <c r="U647" s="52"/>
      <c r="V647" s="52"/>
      <c r="W647" s="52"/>
      <c r="X647" s="52"/>
      <c r="Y647" s="52"/>
      <c r="Z647" s="52"/>
      <c r="AA647" s="52"/>
      <c r="AB647" s="52"/>
      <c r="AC647" s="52"/>
      <c r="AD647" s="52"/>
      <c r="AE647" s="52"/>
      <c r="AF647" s="52"/>
      <c r="AG647" s="52"/>
      <c r="AH647" s="52"/>
      <c r="AI647" s="52"/>
      <c r="AJ647" s="52"/>
    </row>
    <row r="648" spans="1:36" x14ac:dyDescent="0.25">
      <c r="A648" s="19" t="s">
        <v>14</v>
      </c>
      <c r="B648" s="5">
        <v>0</v>
      </c>
      <c r="D648" s="5">
        <f t="shared" si="99"/>
        <v>0</v>
      </c>
      <c r="F648" s="5">
        <f t="shared" si="101"/>
        <v>0</v>
      </c>
      <c r="I648" s="52"/>
      <c r="J648" s="101"/>
      <c r="K648" s="55"/>
      <c r="L648" s="52"/>
      <c r="M648" s="55"/>
      <c r="N648" s="52"/>
      <c r="O648" s="52"/>
      <c r="P648" s="95"/>
      <c r="Q648" s="52"/>
      <c r="R648" s="52"/>
      <c r="S648" s="52"/>
      <c r="T648" s="52"/>
      <c r="U648" s="52"/>
      <c r="V648" s="52"/>
      <c r="W648" s="52"/>
      <c r="X648" s="52"/>
      <c r="Y648" s="52"/>
      <c r="Z648" s="52"/>
      <c r="AA648" s="52"/>
      <c r="AB648" s="52"/>
      <c r="AC648" s="52"/>
      <c r="AD648" s="52"/>
      <c r="AE648" s="52"/>
      <c r="AF648" s="52"/>
      <c r="AG648" s="52"/>
      <c r="AH648" s="52"/>
      <c r="AI648" s="52"/>
      <c r="AJ648" s="52"/>
    </row>
    <row r="649" spans="1:36" x14ac:dyDescent="0.25">
      <c r="A649" s="19" t="s">
        <v>15</v>
      </c>
      <c r="B649" s="5">
        <v>0</v>
      </c>
      <c r="D649" s="5">
        <f t="shared" si="99"/>
        <v>0</v>
      </c>
      <c r="F649" s="5">
        <f t="shared" si="101"/>
        <v>0</v>
      </c>
      <c r="I649" s="52"/>
      <c r="J649" s="101"/>
      <c r="K649" s="55"/>
      <c r="L649" s="52"/>
      <c r="M649" s="55"/>
      <c r="N649" s="52"/>
      <c r="O649" s="52"/>
      <c r="P649" s="95"/>
      <c r="Q649" s="52"/>
      <c r="R649" s="52"/>
      <c r="S649" s="52"/>
      <c r="T649" s="52"/>
      <c r="U649" s="52"/>
      <c r="V649" s="52"/>
      <c r="W649" s="52"/>
      <c r="X649" s="52"/>
      <c r="Y649" s="52"/>
      <c r="Z649" s="52"/>
      <c r="AA649" s="52"/>
      <c r="AB649" s="52"/>
      <c r="AC649" s="52"/>
      <c r="AD649" s="52"/>
      <c r="AE649" s="52"/>
      <c r="AF649" s="52"/>
      <c r="AG649" s="52"/>
      <c r="AH649" s="52"/>
      <c r="AI649" s="52"/>
      <c r="AJ649" s="52"/>
    </row>
    <row r="650" spans="1:36" x14ac:dyDescent="0.25">
      <c r="A650" s="6" t="s">
        <v>16</v>
      </c>
      <c r="B650" s="7">
        <f>SUM(B638:B649)</f>
        <v>1700</v>
      </c>
      <c r="D650" s="23">
        <f>SUM(D638:D649)</f>
        <v>98.089999999999918</v>
      </c>
      <c r="F650" s="7">
        <f>SUM(F638:F649)</f>
        <v>1601.91</v>
      </c>
      <c r="I650" s="52"/>
      <c r="J650" s="101"/>
      <c r="K650" s="55"/>
      <c r="L650" s="52"/>
      <c r="M650" s="55"/>
      <c r="N650" s="52"/>
      <c r="O650" s="52"/>
      <c r="P650" s="95"/>
      <c r="Q650" s="52"/>
      <c r="R650" s="52"/>
      <c r="S650" s="52"/>
      <c r="T650" s="52"/>
      <c r="U650" s="52"/>
      <c r="V650" s="52"/>
      <c r="W650" s="52"/>
      <c r="X650" s="52"/>
      <c r="Y650" s="52"/>
      <c r="Z650" s="52"/>
      <c r="AA650" s="52"/>
      <c r="AB650" s="52"/>
      <c r="AC650" s="52"/>
      <c r="AD650" s="52"/>
      <c r="AE650" s="52"/>
      <c r="AF650" s="52"/>
      <c r="AG650" s="52"/>
      <c r="AH650" s="52"/>
      <c r="AI650" s="52"/>
      <c r="AJ650" s="52"/>
    </row>
    <row r="651" spans="1:36" x14ac:dyDescent="0.25">
      <c r="I651" s="52"/>
      <c r="J651" s="101"/>
      <c r="K651" s="55"/>
      <c r="L651" s="52"/>
      <c r="M651" s="55"/>
      <c r="N651" s="52"/>
      <c r="O651" s="52"/>
      <c r="P651" s="95"/>
      <c r="Q651" s="52"/>
      <c r="R651" s="52"/>
      <c r="S651" s="52"/>
      <c r="T651" s="52"/>
      <c r="U651" s="52"/>
      <c r="V651" s="52"/>
      <c r="W651" s="52"/>
      <c r="X651" s="52"/>
      <c r="Y651" s="52"/>
      <c r="Z651" s="52"/>
      <c r="AA651" s="52"/>
      <c r="AB651" s="52"/>
      <c r="AC651" s="52"/>
      <c r="AD651" s="52"/>
      <c r="AE651" s="52"/>
      <c r="AF651" s="52"/>
      <c r="AG651" s="52"/>
      <c r="AH651" s="52"/>
      <c r="AI651" s="52"/>
      <c r="AJ651" s="52"/>
    </row>
    <row r="652" spans="1:36" x14ac:dyDescent="0.25">
      <c r="I652" s="52"/>
      <c r="J652" s="101"/>
      <c r="K652" s="55"/>
      <c r="L652" s="52"/>
      <c r="M652" s="55"/>
      <c r="N652" s="52"/>
      <c r="O652" s="52"/>
      <c r="P652" s="95"/>
      <c r="Q652" s="52"/>
      <c r="R652" s="52"/>
      <c r="S652" s="52"/>
      <c r="T652" s="52"/>
      <c r="U652" s="52"/>
      <c r="V652" s="52"/>
      <c r="W652" s="52"/>
      <c r="X652" s="52"/>
      <c r="Y652" s="52"/>
      <c r="Z652" s="52"/>
      <c r="AA652" s="52"/>
      <c r="AB652" s="52"/>
      <c r="AC652" s="52"/>
      <c r="AD652" s="52"/>
      <c r="AE652" s="52"/>
      <c r="AF652" s="52"/>
      <c r="AG652" s="52"/>
      <c r="AH652" s="52"/>
      <c r="AI652" s="52"/>
      <c r="AJ652" s="52"/>
    </row>
    <row r="653" spans="1:36" x14ac:dyDescent="0.25">
      <c r="A653" s="131">
        <v>25401</v>
      </c>
      <c r="B653" s="173" t="s">
        <v>156</v>
      </c>
      <c r="C653" s="173"/>
      <c r="D653" s="173"/>
      <c r="E653" s="173"/>
      <c r="F653" s="173"/>
      <c r="G653" s="173"/>
      <c r="H653" s="173"/>
      <c r="I653" s="52"/>
      <c r="J653" s="133"/>
      <c r="K653" s="55"/>
      <c r="L653" s="52"/>
      <c r="M653" s="55"/>
      <c r="N653" s="52"/>
      <c r="O653" s="52"/>
      <c r="P653" s="95"/>
      <c r="Q653" s="52"/>
      <c r="R653" s="52"/>
      <c r="S653" s="52"/>
      <c r="T653" s="52"/>
      <c r="U653" s="52"/>
      <c r="V653" s="52"/>
      <c r="W653" s="52"/>
      <c r="X653" s="52"/>
      <c r="Y653" s="52"/>
      <c r="Z653" s="52"/>
      <c r="AA653" s="52"/>
      <c r="AB653" s="52"/>
      <c r="AC653" s="52"/>
      <c r="AD653" s="52"/>
      <c r="AE653" s="52"/>
      <c r="AF653" s="52"/>
      <c r="AG653" s="52"/>
      <c r="AH653" s="52"/>
      <c r="AI653" s="52"/>
      <c r="AJ653" s="52"/>
    </row>
    <row r="654" spans="1:36" x14ac:dyDescent="0.25">
      <c r="D654" s="23">
        <v>1000</v>
      </c>
      <c r="E654" s="2">
        <v>12</v>
      </c>
      <c r="F654" s="2"/>
      <c r="G654" s="10">
        <f>D654/E654</f>
        <v>83.333333333333329</v>
      </c>
      <c r="I654" s="52"/>
      <c r="J654" s="133"/>
      <c r="K654" s="55"/>
      <c r="L654" s="52"/>
      <c r="M654" s="55"/>
      <c r="N654" s="52"/>
      <c r="O654" s="52"/>
      <c r="P654" s="95"/>
      <c r="Q654" s="52"/>
      <c r="R654" s="52"/>
      <c r="S654" s="52"/>
      <c r="T654" s="52"/>
      <c r="U654" s="52"/>
      <c r="V654" s="52"/>
      <c r="W654" s="52"/>
      <c r="X654" s="52"/>
      <c r="Y654" s="52"/>
      <c r="Z654" s="52"/>
      <c r="AA654" s="52"/>
      <c r="AB654" s="52"/>
      <c r="AC654" s="52"/>
      <c r="AD654" s="52"/>
      <c r="AE654" s="52"/>
      <c r="AF654" s="52"/>
      <c r="AG654" s="52"/>
      <c r="AH654" s="52"/>
      <c r="AI654" s="52"/>
      <c r="AJ654" s="52"/>
    </row>
    <row r="655" spans="1:36" x14ac:dyDescent="0.25">
      <c r="A655" s="20"/>
      <c r="B655" s="131" t="s">
        <v>1</v>
      </c>
      <c r="C655" s="131"/>
      <c r="D655" s="24" t="s">
        <v>2</v>
      </c>
      <c r="E655" s="131"/>
      <c r="F655" s="131" t="s">
        <v>3</v>
      </c>
      <c r="G655" s="27"/>
      <c r="H655" s="20"/>
      <c r="I655" s="52"/>
      <c r="J655" s="133"/>
      <c r="K655" s="55"/>
      <c r="L655" s="52"/>
      <c r="M655" s="55"/>
      <c r="N655" s="52"/>
      <c r="O655" s="52"/>
      <c r="P655" s="95"/>
      <c r="Q655" s="52"/>
      <c r="R655" s="52"/>
      <c r="S655" s="52"/>
      <c r="T655" s="52"/>
      <c r="U655" s="52"/>
      <c r="V655" s="52"/>
      <c r="W655" s="52"/>
      <c r="X655" s="52"/>
      <c r="Y655" s="52"/>
      <c r="Z655" s="52"/>
      <c r="AA655" s="52"/>
      <c r="AB655" s="52"/>
      <c r="AC655" s="52"/>
      <c r="AD655" s="52"/>
      <c r="AE655" s="52"/>
      <c r="AF655" s="52"/>
      <c r="AG655" s="52"/>
      <c r="AH655" s="52"/>
      <c r="AI655" s="52"/>
      <c r="AJ655" s="52"/>
    </row>
    <row r="656" spans="1:36" x14ac:dyDescent="0.25">
      <c r="A656" s="19" t="s">
        <v>4</v>
      </c>
      <c r="B656" s="5">
        <v>0</v>
      </c>
      <c r="D656" s="5">
        <f>B656-F656</f>
        <v>0</v>
      </c>
      <c r="F656" s="5">
        <f>SUM(J656:AZ656)</f>
        <v>0</v>
      </c>
      <c r="I656" s="52"/>
      <c r="J656" s="133"/>
      <c r="K656" s="55"/>
      <c r="L656" s="52"/>
      <c r="M656" s="55"/>
      <c r="N656" s="52"/>
      <c r="O656" s="52"/>
      <c r="P656" s="95"/>
      <c r="Q656" s="52"/>
      <c r="R656" s="52"/>
      <c r="S656" s="52"/>
      <c r="T656" s="52"/>
      <c r="U656" s="52"/>
      <c r="V656" s="52"/>
      <c r="W656" s="52"/>
      <c r="X656" s="52"/>
      <c r="Y656" s="52"/>
      <c r="Z656" s="52"/>
      <c r="AA656" s="52"/>
      <c r="AB656" s="52"/>
      <c r="AC656" s="52"/>
      <c r="AD656" s="52"/>
      <c r="AE656" s="52"/>
      <c r="AF656" s="52"/>
      <c r="AG656" s="52"/>
      <c r="AH656" s="52"/>
      <c r="AI656" s="52"/>
      <c r="AJ656" s="52"/>
    </row>
    <row r="657" spans="1:36" x14ac:dyDescent="0.25">
      <c r="A657" s="19" t="s">
        <v>5</v>
      </c>
      <c r="B657" s="5">
        <v>0</v>
      </c>
      <c r="D657" s="5">
        <f t="shared" ref="D657:D667" si="102">B657-F657</f>
        <v>0</v>
      </c>
      <c r="F657" s="5">
        <f t="shared" ref="F657" si="103">SUM(J657:AZ657)</f>
        <v>0</v>
      </c>
      <c r="I657" s="52"/>
      <c r="J657" s="133"/>
      <c r="K657" s="55"/>
      <c r="L657" s="52"/>
      <c r="M657" s="55"/>
      <c r="N657" s="52"/>
      <c r="O657" s="52"/>
      <c r="P657" s="95"/>
      <c r="Q657" s="52"/>
      <c r="R657" s="52"/>
      <c r="S657" s="52"/>
      <c r="T657" s="52"/>
      <c r="U657" s="52"/>
      <c r="V657" s="52"/>
      <c r="W657" s="52"/>
      <c r="X657" s="52"/>
      <c r="Y657" s="52"/>
      <c r="Z657" s="52"/>
      <c r="AA657" s="52"/>
      <c r="AB657" s="52"/>
      <c r="AC657" s="52"/>
      <c r="AD657" s="52"/>
      <c r="AE657" s="52"/>
      <c r="AF657" s="52"/>
      <c r="AG657" s="52"/>
      <c r="AH657" s="52"/>
      <c r="AI657" s="52"/>
      <c r="AJ657" s="52"/>
    </row>
    <row r="658" spans="1:36" x14ac:dyDescent="0.25">
      <c r="A658" s="19" t="s">
        <v>6</v>
      </c>
      <c r="B658" s="5">
        <v>0</v>
      </c>
      <c r="D658" s="5">
        <f t="shared" si="102"/>
        <v>0</v>
      </c>
      <c r="F658" s="5">
        <f>SUM(J658:AZ658)</f>
        <v>0</v>
      </c>
      <c r="I658" s="52"/>
      <c r="J658" s="133"/>
      <c r="K658" s="55"/>
      <c r="L658" s="52"/>
      <c r="M658" s="55"/>
      <c r="N658" s="52"/>
      <c r="O658" s="52"/>
      <c r="P658" s="95"/>
      <c r="Q658" s="52"/>
      <c r="R658" s="52"/>
      <c r="S658" s="52"/>
      <c r="T658" s="52"/>
      <c r="U658" s="52"/>
      <c r="V658" s="52"/>
      <c r="W658" s="52"/>
      <c r="X658" s="52"/>
      <c r="Y658" s="52"/>
      <c r="Z658" s="52"/>
      <c r="AA658" s="52"/>
      <c r="AB658" s="52"/>
      <c r="AC658" s="52"/>
      <c r="AD658" s="52"/>
      <c r="AE658" s="52"/>
      <c r="AF658" s="52"/>
      <c r="AG658" s="52"/>
      <c r="AH658" s="52"/>
      <c r="AI658" s="52"/>
      <c r="AJ658" s="52"/>
    </row>
    <row r="659" spans="1:36" x14ac:dyDescent="0.25">
      <c r="A659" s="19" t="s">
        <v>7</v>
      </c>
      <c r="B659" s="106">
        <v>0</v>
      </c>
      <c r="D659" s="5">
        <f t="shared" si="102"/>
        <v>-66.55</v>
      </c>
      <c r="F659" s="5">
        <f t="shared" ref="F659:F667" si="104">SUM(J659:AZ659)</f>
        <v>66.55</v>
      </c>
      <c r="I659" s="52"/>
      <c r="J659" s="133">
        <f>66.55</f>
        <v>66.55</v>
      </c>
      <c r="K659" s="55"/>
      <c r="L659" s="52"/>
      <c r="M659" s="55"/>
      <c r="N659" s="52"/>
      <c r="O659" s="52"/>
      <c r="P659" s="95"/>
      <c r="Q659" s="52"/>
      <c r="R659" s="52"/>
      <c r="S659" s="52"/>
      <c r="T659" s="52"/>
      <c r="U659" s="52"/>
      <c r="V659" s="52"/>
      <c r="W659" s="52"/>
      <c r="X659" s="52"/>
      <c r="Y659" s="52"/>
      <c r="Z659" s="52"/>
      <c r="AA659" s="52"/>
      <c r="AB659" s="52"/>
      <c r="AC659" s="52"/>
      <c r="AD659" s="52"/>
      <c r="AE659" s="52"/>
      <c r="AF659" s="52"/>
      <c r="AG659" s="52"/>
      <c r="AH659" s="52"/>
      <c r="AI659" s="52"/>
      <c r="AJ659" s="52"/>
    </row>
    <row r="660" spans="1:36" x14ac:dyDescent="0.25">
      <c r="A660" s="19" t="s">
        <v>8</v>
      </c>
      <c r="B660" s="5">
        <f>1000</f>
        <v>1000</v>
      </c>
      <c r="D660" s="5">
        <f t="shared" si="102"/>
        <v>1000</v>
      </c>
      <c r="F660" s="5">
        <f t="shared" si="104"/>
        <v>0</v>
      </c>
      <c r="I660" s="52"/>
      <c r="J660" s="133"/>
      <c r="K660" s="55"/>
      <c r="L660" s="52"/>
      <c r="M660" s="55"/>
      <c r="N660" s="52"/>
      <c r="O660" s="52"/>
      <c r="P660" s="95"/>
      <c r="Q660" s="52"/>
      <c r="R660" s="52"/>
      <c r="S660" s="52"/>
      <c r="T660" s="52"/>
      <c r="U660" s="52"/>
      <c r="V660" s="52"/>
      <c r="W660" s="52"/>
      <c r="X660" s="52"/>
      <c r="Y660" s="52"/>
      <c r="Z660" s="52"/>
      <c r="AA660" s="52"/>
      <c r="AB660" s="52"/>
      <c r="AC660" s="52"/>
      <c r="AD660" s="52"/>
      <c r="AE660" s="52"/>
      <c r="AF660" s="52"/>
      <c r="AG660" s="52"/>
      <c r="AH660" s="52"/>
      <c r="AI660" s="52"/>
      <c r="AJ660" s="52"/>
    </row>
    <row r="661" spans="1:36" x14ac:dyDescent="0.25">
      <c r="A661" s="19" t="s">
        <v>9</v>
      </c>
      <c r="B661" s="5">
        <v>0</v>
      </c>
      <c r="D661" s="5">
        <f t="shared" si="102"/>
        <v>0</v>
      </c>
      <c r="F661" s="5">
        <f t="shared" si="104"/>
        <v>0</v>
      </c>
      <c r="I661" s="52"/>
      <c r="J661" s="133"/>
      <c r="K661" s="55"/>
      <c r="L661" s="52"/>
      <c r="M661" s="55"/>
      <c r="N661" s="52"/>
      <c r="O661" s="52"/>
      <c r="P661" s="95"/>
      <c r="Q661" s="52"/>
      <c r="R661" s="52"/>
      <c r="S661" s="52"/>
      <c r="T661" s="52"/>
      <c r="U661" s="52"/>
      <c r="V661" s="52"/>
      <c r="W661" s="52"/>
      <c r="X661" s="52"/>
      <c r="Y661" s="52"/>
      <c r="Z661" s="52"/>
      <c r="AA661" s="52"/>
      <c r="AB661" s="52"/>
      <c r="AC661" s="52"/>
      <c r="AD661" s="52"/>
      <c r="AE661" s="52"/>
      <c r="AF661" s="52"/>
      <c r="AG661" s="52"/>
      <c r="AH661" s="52"/>
      <c r="AI661" s="52"/>
      <c r="AJ661" s="52"/>
    </row>
    <row r="662" spans="1:36" x14ac:dyDescent="0.25">
      <c r="A662" s="19" t="s">
        <v>10</v>
      </c>
      <c r="B662" s="118">
        <f>2000+6000</f>
        <v>8000</v>
      </c>
      <c r="D662" s="5">
        <f t="shared" si="102"/>
        <v>2813.8199999999997</v>
      </c>
      <c r="F662" s="5">
        <f t="shared" si="104"/>
        <v>5186.18</v>
      </c>
      <c r="I662" s="52"/>
      <c r="J662" s="133"/>
      <c r="K662" s="55"/>
      <c r="L662" s="52"/>
      <c r="M662" s="55">
        <f>2668</f>
        <v>2668</v>
      </c>
      <c r="N662" s="52"/>
      <c r="O662" s="52"/>
      <c r="P662" s="95"/>
      <c r="Q662" s="52"/>
      <c r="R662" s="52"/>
      <c r="S662" s="52">
        <f>2518.18</f>
        <v>2518.1799999999998</v>
      </c>
      <c r="T662" s="52"/>
      <c r="U662" s="52"/>
      <c r="V662" s="52"/>
      <c r="W662" s="52"/>
      <c r="X662" s="52"/>
      <c r="Y662" s="52"/>
      <c r="Z662" s="52"/>
      <c r="AA662" s="52"/>
      <c r="AB662" s="52"/>
      <c r="AC662" s="52"/>
      <c r="AD662" s="52"/>
      <c r="AE662" s="52"/>
      <c r="AF662" s="52"/>
      <c r="AG662" s="52"/>
      <c r="AH662" s="52"/>
      <c r="AI662" s="52"/>
      <c r="AJ662" s="52"/>
    </row>
    <row r="663" spans="1:36" x14ac:dyDescent="0.25">
      <c r="A663" s="19" t="s">
        <v>11</v>
      </c>
      <c r="B663" s="5">
        <v>0</v>
      </c>
      <c r="D663" s="5">
        <f t="shared" si="102"/>
        <v>0</v>
      </c>
      <c r="F663" s="5">
        <f t="shared" si="104"/>
        <v>0</v>
      </c>
      <c r="I663" s="52"/>
      <c r="J663" s="133"/>
      <c r="K663" s="55"/>
      <c r="L663" s="52"/>
      <c r="M663" s="55"/>
      <c r="N663" s="52"/>
      <c r="O663" s="52"/>
      <c r="P663" s="95"/>
      <c r="Q663" s="52"/>
      <c r="R663" s="52"/>
      <c r="S663" s="52"/>
      <c r="T663" s="52"/>
      <c r="U663" s="52"/>
      <c r="V663" s="52"/>
      <c r="W663" s="52"/>
      <c r="X663" s="52"/>
      <c r="Y663" s="52"/>
      <c r="Z663" s="52"/>
      <c r="AA663" s="52"/>
      <c r="AB663" s="52"/>
      <c r="AC663" s="52"/>
      <c r="AD663" s="52"/>
      <c r="AE663" s="52"/>
      <c r="AF663" s="52"/>
      <c r="AG663" s="52"/>
      <c r="AH663" s="52"/>
      <c r="AI663" s="52"/>
      <c r="AJ663" s="52"/>
    </row>
    <row r="664" spans="1:36" x14ac:dyDescent="0.25">
      <c r="A664" s="19" t="s">
        <v>12</v>
      </c>
      <c r="B664" s="5">
        <v>0</v>
      </c>
      <c r="D664" s="5">
        <f t="shared" si="102"/>
        <v>0</v>
      </c>
      <c r="F664" s="5">
        <f t="shared" si="104"/>
        <v>0</v>
      </c>
      <c r="I664" s="52"/>
      <c r="J664" s="133"/>
      <c r="K664" s="55"/>
      <c r="L664" s="52"/>
      <c r="M664" s="55"/>
      <c r="N664" s="52"/>
      <c r="O664" s="52"/>
      <c r="P664" s="95"/>
      <c r="Q664" s="52"/>
      <c r="R664" s="52"/>
      <c r="S664" s="52"/>
      <c r="T664" s="52"/>
      <c r="U664" s="52"/>
      <c r="V664" s="52"/>
      <c r="W664" s="52"/>
      <c r="X664" s="52"/>
      <c r="Y664" s="52"/>
      <c r="Z664" s="52"/>
      <c r="AA664" s="52"/>
      <c r="AB664" s="52"/>
      <c r="AC664" s="52"/>
      <c r="AD664" s="52"/>
      <c r="AE664" s="52"/>
      <c r="AF664" s="52"/>
      <c r="AG664" s="52"/>
      <c r="AH664" s="52"/>
      <c r="AI664" s="52"/>
      <c r="AJ664" s="52"/>
    </row>
    <row r="665" spans="1:36" x14ac:dyDescent="0.25">
      <c r="A665" s="19" t="s">
        <v>13</v>
      </c>
      <c r="B665" s="5">
        <v>0</v>
      </c>
      <c r="D665" s="5">
        <f t="shared" si="102"/>
        <v>0</v>
      </c>
      <c r="F665" s="5">
        <f t="shared" si="104"/>
        <v>0</v>
      </c>
      <c r="I665" s="52"/>
      <c r="J665" s="133"/>
      <c r="K665" s="55"/>
      <c r="L665" s="52"/>
      <c r="M665" s="55"/>
      <c r="N665" s="52"/>
      <c r="O665" s="52"/>
      <c r="P665" s="95"/>
      <c r="Q665" s="52"/>
      <c r="R665" s="52"/>
      <c r="S665" s="52"/>
      <c r="T665" s="52"/>
      <c r="U665" s="52"/>
      <c r="V665" s="52"/>
      <c r="W665" s="52"/>
      <c r="X665" s="52"/>
      <c r="Y665" s="52"/>
      <c r="Z665" s="52"/>
      <c r="AA665" s="52"/>
      <c r="AB665" s="52"/>
      <c r="AC665" s="52"/>
      <c r="AD665" s="52"/>
      <c r="AE665" s="52"/>
      <c r="AF665" s="52"/>
      <c r="AG665" s="52"/>
      <c r="AH665" s="52"/>
      <c r="AI665" s="52"/>
      <c r="AJ665" s="52"/>
    </row>
    <row r="666" spans="1:36" x14ac:dyDescent="0.25">
      <c r="A666" s="19" t="s">
        <v>14</v>
      </c>
      <c r="B666" s="5">
        <v>0</v>
      </c>
      <c r="D666" s="5">
        <f t="shared" si="102"/>
        <v>0</v>
      </c>
      <c r="F666" s="5">
        <f t="shared" si="104"/>
        <v>0</v>
      </c>
      <c r="I666" s="52"/>
      <c r="J666" s="133"/>
      <c r="K666" s="55"/>
      <c r="L666" s="52"/>
      <c r="M666" s="55"/>
      <c r="N666" s="52"/>
      <c r="O666" s="52"/>
      <c r="P666" s="95"/>
      <c r="Q666" s="52"/>
      <c r="R666" s="52"/>
      <c r="S666" s="52"/>
      <c r="T666" s="52"/>
      <c r="U666" s="52"/>
      <c r="V666" s="52"/>
      <c r="W666" s="52"/>
      <c r="X666" s="52"/>
      <c r="Y666" s="52"/>
      <c r="Z666" s="52"/>
      <c r="AA666" s="52"/>
      <c r="AB666" s="52"/>
      <c r="AC666" s="52"/>
      <c r="AD666" s="52"/>
      <c r="AE666" s="52"/>
      <c r="AF666" s="52"/>
      <c r="AG666" s="52"/>
      <c r="AH666" s="52"/>
      <c r="AI666" s="52"/>
      <c r="AJ666" s="52"/>
    </row>
    <row r="667" spans="1:36" x14ac:dyDescent="0.25">
      <c r="A667" s="19" t="s">
        <v>15</v>
      </c>
      <c r="B667" s="5">
        <v>0</v>
      </c>
      <c r="D667" s="5">
        <f t="shared" si="102"/>
        <v>0</v>
      </c>
      <c r="F667" s="5">
        <f t="shared" si="104"/>
        <v>0</v>
      </c>
      <c r="I667" s="52"/>
      <c r="J667" s="133"/>
      <c r="K667" s="55"/>
      <c r="L667" s="52"/>
      <c r="M667" s="55"/>
      <c r="N667" s="52"/>
      <c r="O667" s="52"/>
      <c r="P667" s="95"/>
      <c r="Q667" s="52"/>
      <c r="R667" s="52"/>
      <c r="S667" s="52"/>
      <c r="T667" s="52"/>
      <c r="U667" s="52"/>
      <c r="V667" s="52"/>
      <c r="W667" s="52"/>
      <c r="X667" s="52"/>
      <c r="Y667" s="52"/>
      <c r="Z667" s="52"/>
      <c r="AA667" s="52"/>
      <c r="AB667" s="52"/>
      <c r="AC667" s="52"/>
      <c r="AD667" s="52"/>
      <c r="AE667" s="52"/>
      <c r="AF667" s="52"/>
      <c r="AG667" s="52"/>
      <c r="AH667" s="52"/>
      <c r="AI667" s="52"/>
      <c r="AJ667" s="52"/>
    </row>
    <row r="668" spans="1:36" x14ac:dyDescent="0.25">
      <c r="A668" s="6" t="s">
        <v>16</v>
      </c>
      <c r="B668" s="7">
        <f>SUM(B656:B667)</f>
        <v>9000</v>
      </c>
      <c r="D668" s="23">
        <f>SUM(D656:D667)</f>
        <v>3747.2699999999995</v>
      </c>
      <c r="F668" s="7">
        <f>SUM(F656:F667)</f>
        <v>5252.7300000000005</v>
      </c>
      <c r="I668" s="52"/>
      <c r="J668" s="133"/>
      <c r="K668" s="55"/>
      <c r="L668" s="52"/>
      <c r="M668" s="55"/>
      <c r="N668" s="52"/>
      <c r="O668" s="52"/>
      <c r="P668" s="95"/>
      <c r="Q668" s="52"/>
      <c r="R668" s="52"/>
      <c r="S668" s="52"/>
      <c r="T668" s="52"/>
      <c r="U668" s="52"/>
      <c r="V668" s="52"/>
      <c r="W668" s="52"/>
      <c r="X668" s="52"/>
      <c r="Y668" s="52"/>
      <c r="Z668" s="52"/>
      <c r="AA668" s="52"/>
      <c r="AB668" s="52"/>
      <c r="AC668" s="52"/>
      <c r="AD668" s="52"/>
      <c r="AE668" s="52"/>
      <c r="AF668" s="52"/>
      <c r="AG668" s="52"/>
      <c r="AH668" s="52"/>
      <c r="AI668" s="52"/>
      <c r="AJ668" s="52"/>
    </row>
    <row r="669" spans="1:36" x14ac:dyDescent="0.25">
      <c r="I669" s="52"/>
      <c r="J669" s="133"/>
      <c r="K669" s="55"/>
      <c r="L669" s="52"/>
      <c r="M669" s="55"/>
      <c r="N669" s="52"/>
      <c r="O669" s="52"/>
      <c r="P669" s="95"/>
      <c r="Q669" s="52"/>
      <c r="R669" s="52"/>
      <c r="S669" s="52"/>
      <c r="T669" s="52"/>
      <c r="U669" s="52"/>
      <c r="V669" s="52"/>
      <c r="W669" s="52"/>
      <c r="X669" s="52"/>
      <c r="Y669" s="52"/>
      <c r="Z669" s="52"/>
      <c r="AA669" s="52"/>
      <c r="AB669" s="52"/>
      <c r="AC669" s="52"/>
      <c r="AD669" s="52"/>
      <c r="AE669" s="52"/>
      <c r="AF669" s="52"/>
      <c r="AG669" s="52"/>
      <c r="AH669" s="52"/>
      <c r="AI669" s="52"/>
      <c r="AJ669" s="52"/>
    </row>
    <row r="670" spans="1:36" x14ac:dyDescent="0.25">
      <c r="I670" s="52"/>
      <c r="J670" s="133"/>
      <c r="K670" s="55"/>
      <c r="L670" s="52"/>
      <c r="M670" s="55"/>
      <c r="N670" s="52"/>
      <c r="O670" s="52"/>
      <c r="P670" s="95"/>
      <c r="Q670" s="52"/>
      <c r="R670" s="52"/>
      <c r="S670" s="52"/>
      <c r="T670" s="52"/>
      <c r="U670" s="52"/>
      <c r="V670" s="52"/>
      <c r="W670" s="52"/>
      <c r="X670" s="52"/>
      <c r="Y670" s="52"/>
      <c r="Z670" s="52"/>
      <c r="AA670" s="52"/>
      <c r="AB670" s="52"/>
      <c r="AC670" s="52"/>
      <c r="AD670" s="52"/>
      <c r="AE670" s="52"/>
      <c r="AF670" s="52"/>
      <c r="AG670" s="52"/>
      <c r="AH670" s="52"/>
      <c r="AI670" s="52"/>
      <c r="AJ670" s="52"/>
    </row>
    <row r="671" spans="1:36" x14ac:dyDescent="0.25">
      <c r="A671" s="111">
        <v>25601</v>
      </c>
      <c r="B671" s="173" t="s">
        <v>118</v>
      </c>
      <c r="C671" s="173"/>
      <c r="D671" s="173"/>
      <c r="E671" s="173"/>
      <c r="F671" s="173"/>
      <c r="G671" s="173"/>
      <c r="H671" s="173"/>
      <c r="I671" s="52"/>
      <c r="J671" s="114"/>
      <c r="K671" s="55"/>
      <c r="L671" s="52"/>
      <c r="M671" s="55"/>
      <c r="N671" s="52"/>
      <c r="O671" s="52"/>
      <c r="P671" s="95"/>
      <c r="Q671" s="52"/>
      <c r="R671" s="52"/>
      <c r="S671" s="52"/>
      <c r="T671" s="52"/>
      <c r="U671" s="52"/>
      <c r="V671" s="52"/>
      <c r="W671" s="52"/>
      <c r="X671" s="52"/>
      <c r="Y671" s="52"/>
      <c r="Z671" s="52"/>
      <c r="AA671" s="52"/>
      <c r="AB671" s="52"/>
      <c r="AC671" s="52"/>
      <c r="AD671" s="52"/>
      <c r="AE671" s="52"/>
      <c r="AF671" s="52"/>
      <c r="AG671" s="52"/>
      <c r="AH671" s="52"/>
      <c r="AI671" s="52"/>
      <c r="AJ671" s="52"/>
    </row>
    <row r="672" spans="1:36" x14ac:dyDescent="0.25">
      <c r="D672" s="23">
        <v>7100</v>
      </c>
      <c r="E672" s="2">
        <v>12</v>
      </c>
      <c r="F672" s="2"/>
      <c r="G672" s="10">
        <f>D672/E672</f>
        <v>591.66666666666663</v>
      </c>
      <c r="I672" s="52"/>
      <c r="J672" s="114"/>
      <c r="K672" s="55"/>
      <c r="L672" s="52"/>
      <c r="M672" s="55"/>
      <c r="N672" s="52"/>
      <c r="O672" s="52"/>
      <c r="P672" s="95"/>
      <c r="Q672" s="52"/>
      <c r="R672" s="52"/>
      <c r="S672" s="52"/>
      <c r="T672" s="52"/>
      <c r="U672" s="52"/>
      <c r="V672" s="52"/>
      <c r="W672" s="52"/>
      <c r="X672" s="52"/>
      <c r="Y672" s="52"/>
      <c r="Z672" s="52"/>
      <c r="AA672" s="52"/>
      <c r="AB672" s="52"/>
      <c r="AC672" s="52"/>
      <c r="AD672" s="52"/>
      <c r="AE672" s="52"/>
      <c r="AF672" s="52"/>
      <c r="AG672" s="52"/>
      <c r="AH672" s="52"/>
      <c r="AI672" s="52"/>
      <c r="AJ672" s="52"/>
    </row>
    <row r="673" spans="1:36" x14ac:dyDescent="0.25">
      <c r="A673" s="20"/>
      <c r="B673" s="111" t="s">
        <v>1</v>
      </c>
      <c r="C673" s="111"/>
      <c r="D673" s="24" t="s">
        <v>2</v>
      </c>
      <c r="E673" s="111"/>
      <c r="F673" s="111" t="s">
        <v>3</v>
      </c>
      <c r="G673" s="27"/>
      <c r="H673" s="20"/>
      <c r="I673" s="52"/>
      <c r="J673" s="114"/>
      <c r="K673" s="55"/>
      <c r="L673" s="52"/>
      <c r="M673" s="55"/>
      <c r="N673" s="52"/>
      <c r="O673" s="52"/>
      <c r="P673" s="95"/>
      <c r="Q673" s="52"/>
      <c r="R673" s="52"/>
      <c r="S673" s="52"/>
      <c r="T673" s="52"/>
      <c r="U673" s="52"/>
      <c r="V673" s="52"/>
      <c r="W673" s="52"/>
      <c r="X673" s="52"/>
      <c r="Y673" s="52"/>
      <c r="Z673" s="52"/>
      <c r="AA673" s="52"/>
      <c r="AB673" s="52"/>
      <c r="AC673" s="52"/>
      <c r="AD673" s="52"/>
      <c r="AE673" s="52"/>
      <c r="AF673" s="52"/>
      <c r="AG673" s="52"/>
      <c r="AH673" s="52"/>
      <c r="AI673" s="52"/>
      <c r="AJ673" s="52"/>
    </row>
    <row r="674" spans="1:36" x14ac:dyDescent="0.25">
      <c r="A674" s="19" t="s">
        <v>4</v>
      </c>
      <c r="B674" s="5">
        <v>0</v>
      </c>
      <c r="D674" s="5">
        <f>B674-F674</f>
        <v>0</v>
      </c>
      <c r="F674" s="5">
        <f>SUM(J674:AZ674)</f>
        <v>0</v>
      </c>
      <c r="I674" s="52"/>
      <c r="J674" s="114"/>
      <c r="K674" s="55"/>
      <c r="L674" s="52"/>
      <c r="M674" s="55"/>
      <c r="N674" s="52"/>
      <c r="O674" s="52"/>
      <c r="P674" s="95"/>
      <c r="Q674" s="52"/>
      <c r="R674" s="52"/>
      <c r="S674" s="52"/>
      <c r="T674" s="52"/>
      <c r="U674" s="52"/>
      <c r="V674" s="52"/>
      <c r="W674" s="52"/>
      <c r="X674" s="52"/>
      <c r="Y674" s="52"/>
      <c r="Z674" s="52"/>
      <c r="AA674" s="52"/>
      <c r="AB674" s="52"/>
      <c r="AC674" s="52"/>
      <c r="AD674" s="52"/>
      <c r="AE674" s="52"/>
      <c r="AF674" s="52"/>
      <c r="AG674" s="52"/>
      <c r="AH674" s="52"/>
      <c r="AI674" s="52"/>
      <c r="AJ674" s="52"/>
    </row>
    <row r="675" spans="1:36" x14ac:dyDescent="0.25">
      <c r="A675" s="19" t="s">
        <v>5</v>
      </c>
      <c r="B675" s="118">
        <f>7100</f>
        <v>7100</v>
      </c>
      <c r="D675" s="5">
        <f t="shared" ref="D675:D685" si="105">B675-F675</f>
        <v>0.56999999999970896</v>
      </c>
      <c r="F675" s="5">
        <f t="shared" ref="F675" si="106">SUM(J675:AZ675)</f>
        <v>7099.43</v>
      </c>
      <c r="I675" s="52"/>
      <c r="J675" s="114"/>
      <c r="K675" s="55">
        <f>7099.43</f>
        <v>7099.43</v>
      </c>
      <c r="L675" s="52"/>
      <c r="M675" s="55"/>
      <c r="N675" s="52"/>
      <c r="O675" s="52"/>
      <c r="P675" s="95"/>
      <c r="Q675" s="52"/>
      <c r="R675" s="52"/>
      <c r="S675" s="52"/>
      <c r="T675" s="52"/>
      <c r="U675" s="52"/>
      <c r="V675" s="52"/>
      <c r="W675" s="52"/>
      <c r="X675" s="52"/>
      <c r="Y675" s="52"/>
      <c r="Z675" s="52"/>
      <c r="AA675" s="52"/>
      <c r="AB675" s="52"/>
      <c r="AC675" s="52"/>
      <c r="AD675" s="52"/>
      <c r="AE675" s="52"/>
      <c r="AF675" s="52"/>
      <c r="AG675" s="52"/>
      <c r="AH675" s="52"/>
      <c r="AI675" s="52"/>
      <c r="AJ675" s="52"/>
    </row>
    <row r="676" spans="1:36" x14ac:dyDescent="0.25">
      <c r="A676" s="19" t="s">
        <v>6</v>
      </c>
      <c r="B676" s="118">
        <f>1000</f>
        <v>1000</v>
      </c>
      <c r="D676" s="5">
        <f t="shared" si="105"/>
        <v>884</v>
      </c>
      <c r="F676" s="5">
        <f>SUM(J676:AZ676)</f>
        <v>116</v>
      </c>
      <c r="I676" s="52"/>
      <c r="J676" s="114"/>
      <c r="K676" s="55"/>
      <c r="L676" s="52"/>
      <c r="M676" s="55"/>
      <c r="N676" s="55">
        <f>116</f>
        <v>116</v>
      </c>
      <c r="O676" s="52"/>
      <c r="P676" s="95"/>
      <c r="Q676" s="52"/>
      <c r="R676" s="52"/>
      <c r="S676" s="52"/>
      <c r="T676" s="52"/>
      <c r="U676" s="52"/>
      <c r="V676" s="52"/>
      <c r="W676" s="52"/>
      <c r="X676" s="52"/>
      <c r="Y676" s="52"/>
      <c r="Z676" s="52"/>
      <c r="AA676" s="52"/>
      <c r="AB676" s="52"/>
      <c r="AC676" s="52"/>
      <c r="AD676" s="52"/>
      <c r="AE676" s="52"/>
      <c r="AF676" s="52"/>
      <c r="AG676" s="52"/>
      <c r="AH676" s="52"/>
      <c r="AI676" s="52"/>
      <c r="AJ676" s="52"/>
    </row>
    <row r="677" spans="1:36" x14ac:dyDescent="0.25">
      <c r="A677" s="19" t="s">
        <v>7</v>
      </c>
      <c r="B677" s="106">
        <v>0</v>
      </c>
      <c r="D677" s="5">
        <f t="shared" si="105"/>
        <v>-565.6</v>
      </c>
      <c r="F677" s="5">
        <f t="shared" ref="F677:F685" si="107">SUM(J677:AZ677)</f>
        <v>565.6</v>
      </c>
      <c r="I677" s="52"/>
      <c r="J677" s="114">
        <f>565.6</f>
        <v>565.6</v>
      </c>
      <c r="K677" s="55"/>
      <c r="L677" s="52"/>
      <c r="M677" s="55"/>
      <c r="N677" s="52"/>
      <c r="O677" s="52"/>
      <c r="P677" s="95"/>
      <c r="Q677" s="52"/>
      <c r="R677" s="52"/>
      <c r="S677" s="52"/>
      <c r="T677" s="52"/>
      <c r="U677" s="52"/>
      <c r="V677" s="52"/>
      <c r="W677" s="52"/>
      <c r="X677" s="52"/>
      <c r="Y677" s="52"/>
      <c r="Z677" s="52"/>
      <c r="AA677" s="52"/>
      <c r="AB677" s="52"/>
      <c r="AC677" s="52"/>
      <c r="AD677" s="52"/>
      <c r="AE677" s="52"/>
      <c r="AF677" s="52"/>
      <c r="AG677" s="52"/>
      <c r="AH677" s="52"/>
      <c r="AI677" s="52"/>
      <c r="AJ677" s="52"/>
    </row>
    <row r="678" spans="1:36" x14ac:dyDescent="0.25">
      <c r="A678" s="19" t="s">
        <v>8</v>
      </c>
      <c r="B678" s="5">
        <v>0</v>
      </c>
      <c r="D678" s="5">
        <f t="shared" si="105"/>
        <v>0</v>
      </c>
      <c r="F678" s="5">
        <f t="shared" si="107"/>
        <v>0</v>
      </c>
      <c r="I678" s="52"/>
      <c r="J678" s="114"/>
      <c r="K678" s="55"/>
      <c r="L678" s="52"/>
      <c r="M678" s="55"/>
      <c r="N678" s="52"/>
      <c r="O678" s="52"/>
      <c r="P678" s="95"/>
      <c r="Q678" s="52"/>
      <c r="R678" s="52"/>
      <c r="S678" s="52"/>
      <c r="T678" s="52"/>
      <c r="U678" s="52"/>
      <c r="V678" s="52"/>
      <c r="W678" s="52"/>
      <c r="X678" s="52"/>
      <c r="Y678" s="52"/>
      <c r="Z678" s="52"/>
      <c r="AA678" s="52"/>
      <c r="AB678" s="52"/>
      <c r="AC678" s="52"/>
      <c r="AD678" s="52"/>
      <c r="AE678" s="52"/>
      <c r="AF678" s="52"/>
      <c r="AG678" s="52"/>
      <c r="AH678" s="52"/>
      <c r="AI678" s="52"/>
      <c r="AJ678" s="52"/>
    </row>
    <row r="679" spans="1:36" x14ac:dyDescent="0.25">
      <c r="A679" s="19" t="s">
        <v>9</v>
      </c>
      <c r="B679" s="5">
        <v>0</v>
      </c>
      <c r="D679" s="5">
        <f t="shared" si="105"/>
        <v>0</v>
      </c>
      <c r="F679" s="5">
        <f t="shared" si="107"/>
        <v>0</v>
      </c>
      <c r="I679" s="52"/>
      <c r="J679" s="114"/>
      <c r="K679" s="55"/>
      <c r="L679" s="52"/>
      <c r="M679" s="55"/>
      <c r="N679" s="52"/>
      <c r="O679" s="52"/>
      <c r="P679" s="95"/>
      <c r="Q679" s="52"/>
      <c r="R679" s="52"/>
      <c r="S679" s="52"/>
      <c r="T679" s="52"/>
      <c r="U679" s="52"/>
      <c r="V679" s="52"/>
      <c r="W679" s="52"/>
      <c r="X679" s="52"/>
      <c r="Y679" s="52"/>
      <c r="Z679" s="52"/>
      <c r="AA679" s="52"/>
      <c r="AB679" s="52"/>
      <c r="AC679" s="52"/>
      <c r="AD679" s="52"/>
      <c r="AE679" s="52"/>
      <c r="AF679" s="52"/>
      <c r="AG679" s="52"/>
      <c r="AH679" s="52"/>
      <c r="AI679" s="52"/>
      <c r="AJ679" s="52"/>
    </row>
    <row r="680" spans="1:36" x14ac:dyDescent="0.25">
      <c r="A680" s="19" t="s">
        <v>10</v>
      </c>
      <c r="B680" s="118">
        <f>19000</f>
        <v>19000</v>
      </c>
      <c r="D680" s="5">
        <f t="shared" si="105"/>
        <v>474.97999999999956</v>
      </c>
      <c r="F680" s="5">
        <f t="shared" si="107"/>
        <v>18525.02</v>
      </c>
      <c r="I680" s="52"/>
      <c r="J680" s="114"/>
      <c r="K680" s="55"/>
      <c r="L680" s="52"/>
      <c r="M680" s="55">
        <f>17400</f>
        <v>17400</v>
      </c>
      <c r="N680" s="52"/>
      <c r="O680" s="52"/>
      <c r="P680" s="95"/>
      <c r="Q680" s="52"/>
      <c r="R680" s="52"/>
      <c r="S680" s="52">
        <f>1125.02</f>
        <v>1125.02</v>
      </c>
      <c r="T680" s="52"/>
      <c r="U680" s="52"/>
      <c r="V680" s="52"/>
      <c r="W680" s="52"/>
      <c r="X680" s="52"/>
      <c r="Y680" s="52"/>
      <c r="Z680" s="52"/>
      <c r="AA680" s="52"/>
      <c r="AB680" s="52"/>
      <c r="AC680" s="52"/>
      <c r="AD680" s="52"/>
      <c r="AE680" s="52"/>
      <c r="AF680" s="52"/>
      <c r="AG680" s="52"/>
      <c r="AH680" s="52"/>
      <c r="AI680" s="52"/>
      <c r="AJ680" s="52"/>
    </row>
    <row r="681" spans="1:36" x14ac:dyDescent="0.25">
      <c r="A681" s="19" t="s">
        <v>11</v>
      </c>
      <c r="B681" s="118">
        <f>11000</f>
        <v>11000</v>
      </c>
      <c r="D681" s="5">
        <f t="shared" si="105"/>
        <v>82.540000000000873</v>
      </c>
      <c r="F681" s="5">
        <f t="shared" si="107"/>
        <v>10917.46</v>
      </c>
      <c r="I681" s="52"/>
      <c r="J681" s="114"/>
      <c r="K681" s="55"/>
      <c r="L681" s="52"/>
      <c r="M681" s="55"/>
      <c r="N681" s="52"/>
      <c r="O681" s="52"/>
      <c r="P681" s="95"/>
      <c r="Q681" s="52"/>
      <c r="R681" s="55">
        <f>10917.46</f>
        <v>10917.46</v>
      </c>
      <c r="S681" s="52"/>
      <c r="T681" s="52"/>
      <c r="U681" s="52"/>
      <c r="V681" s="52"/>
      <c r="W681" s="52"/>
      <c r="X681" s="52"/>
      <c r="Y681" s="52"/>
      <c r="Z681" s="52"/>
      <c r="AA681" s="52"/>
      <c r="AB681" s="52"/>
      <c r="AC681" s="52"/>
      <c r="AD681" s="52"/>
      <c r="AE681" s="52"/>
      <c r="AF681" s="52"/>
      <c r="AG681" s="52"/>
      <c r="AH681" s="52"/>
      <c r="AI681" s="52"/>
      <c r="AJ681" s="52"/>
    </row>
    <row r="682" spans="1:36" x14ac:dyDescent="0.25">
      <c r="A682" s="19" t="s">
        <v>12</v>
      </c>
      <c r="B682" s="5">
        <v>0</v>
      </c>
      <c r="D682" s="5">
        <f t="shared" si="105"/>
        <v>0</v>
      </c>
      <c r="F682" s="5">
        <f t="shared" si="107"/>
        <v>0</v>
      </c>
      <c r="I682" s="52"/>
      <c r="J682" s="114"/>
      <c r="K682" s="55"/>
      <c r="L682" s="52"/>
      <c r="M682" s="55"/>
      <c r="N682" s="52"/>
      <c r="O682" s="52"/>
      <c r="P682" s="95"/>
      <c r="Q682" s="52"/>
      <c r="R682" s="52"/>
      <c r="S682" s="52"/>
      <c r="T682" s="52"/>
      <c r="U682" s="52"/>
      <c r="V682" s="52"/>
      <c r="W682" s="52"/>
      <c r="X682" s="52"/>
      <c r="Y682" s="52"/>
      <c r="Z682" s="52"/>
      <c r="AA682" s="52"/>
      <c r="AB682" s="52"/>
      <c r="AC682" s="52"/>
      <c r="AD682" s="52"/>
      <c r="AE682" s="52"/>
      <c r="AF682" s="52"/>
      <c r="AG682" s="52"/>
      <c r="AH682" s="52"/>
      <c r="AI682" s="52"/>
      <c r="AJ682" s="52"/>
    </row>
    <row r="683" spans="1:36" x14ac:dyDescent="0.25">
      <c r="A683" s="19" t="s">
        <v>13</v>
      </c>
      <c r="B683" s="5">
        <v>0</v>
      </c>
      <c r="D683" s="5">
        <f t="shared" si="105"/>
        <v>-96</v>
      </c>
      <c r="F683" s="5">
        <f t="shared" si="107"/>
        <v>96</v>
      </c>
      <c r="I683" s="52"/>
      <c r="J683" s="114"/>
      <c r="K683" s="55"/>
      <c r="L683" s="52"/>
      <c r="M683" s="55">
        <f>96</f>
        <v>96</v>
      </c>
      <c r="N683" s="52"/>
      <c r="O683" s="52"/>
      <c r="P683" s="95"/>
      <c r="Q683" s="52"/>
      <c r="R683" s="52"/>
      <c r="S683" s="52"/>
      <c r="T683" s="52"/>
      <c r="U683" s="52"/>
      <c r="V683" s="52"/>
      <c r="W683" s="52"/>
      <c r="X683" s="52"/>
      <c r="Y683" s="52"/>
      <c r="Z683" s="52"/>
      <c r="AA683" s="52"/>
      <c r="AB683" s="52"/>
      <c r="AC683" s="52"/>
      <c r="AD683" s="52"/>
      <c r="AE683" s="52"/>
      <c r="AF683" s="52"/>
      <c r="AG683" s="52"/>
      <c r="AH683" s="52"/>
      <c r="AI683" s="52"/>
      <c r="AJ683" s="52"/>
    </row>
    <row r="684" spans="1:36" x14ac:dyDescent="0.25">
      <c r="A684" s="19" t="s">
        <v>14</v>
      </c>
      <c r="B684" s="5">
        <v>0</v>
      </c>
      <c r="D684" s="5">
        <f t="shared" si="105"/>
        <v>0</v>
      </c>
      <c r="F684" s="5">
        <f t="shared" si="107"/>
        <v>0</v>
      </c>
      <c r="I684" s="52"/>
      <c r="J684" s="114"/>
      <c r="K684" s="55"/>
      <c r="L684" s="52"/>
      <c r="M684" s="55"/>
      <c r="N684" s="52"/>
      <c r="O684" s="52"/>
      <c r="P684" s="95"/>
      <c r="Q684" s="52"/>
      <c r="R684" s="52"/>
      <c r="S684" s="52"/>
      <c r="T684" s="52"/>
      <c r="U684" s="52"/>
      <c r="V684" s="52"/>
      <c r="W684" s="52"/>
      <c r="X684" s="52"/>
      <c r="Y684" s="52"/>
      <c r="Z684" s="52"/>
      <c r="AA684" s="52"/>
      <c r="AB684" s="52"/>
      <c r="AC684" s="52"/>
      <c r="AD684" s="52"/>
      <c r="AE684" s="52"/>
      <c r="AF684" s="52"/>
      <c r="AG684" s="52"/>
      <c r="AH684" s="52"/>
      <c r="AI684" s="52"/>
      <c r="AJ684" s="52"/>
    </row>
    <row r="685" spans="1:36" x14ac:dyDescent="0.25">
      <c r="A685" s="19" t="s">
        <v>15</v>
      </c>
      <c r="B685" s="5">
        <v>0</v>
      </c>
      <c r="D685" s="5">
        <f t="shared" si="105"/>
        <v>0</v>
      </c>
      <c r="F685" s="5">
        <f t="shared" si="107"/>
        <v>0</v>
      </c>
      <c r="I685" s="52"/>
      <c r="J685" s="114"/>
      <c r="K685" s="55"/>
      <c r="L685" s="52"/>
      <c r="M685" s="55"/>
      <c r="N685" s="52"/>
      <c r="O685" s="52"/>
      <c r="P685" s="95"/>
      <c r="Q685" s="52"/>
      <c r="R685" s="52"/>
      <c r="S685" s="52"/>
      <c r="T685" s="52"/>
      <c r="U685" s="52"/>
      <c r="V685" s="52"/>
      <c r="W685" s="52"/>
      <c r="X685" s="52"/>
      <c r="Y685" s="52"/>
      <c r="Z685" s="52"/>
      <c r="AA685" s="52"/>
      <c r="AB685" s="52"/>
      <c r="AC685" s="52"/>
      <c r="AD685" s="52"/>
      <c r="AE685" s="52"/>
      <c r="AF685" s="52"/>
      <c r="AG685" s="52"/>
      <c r="AH685" s="52"/>
      <c r="AI685" s="52"/>
      <c r="AJ685" s="52"/>
    </row>
    <row r="686" spans="1:36" x14ac:dyDescent="0.25">
      <c r="A686" s="6" t="s">
        <v>16</v>
      </c>
      <c r="B686" s="7">
        <f>SUM(B674:B685)</f>
        <v>38100</v>
      </c>
      <c r="D686" s="23">
        <f>SUM(D674:D685)</f>
        <v>780.49000000000012</v>
      </c>
      <c r="F686" s="7">
        <f>SUM(F674:F685)</f>
        <v>37319.51</v>
      </c>
      <c r="I686" s="52"/>
      <c r="J686" s="114"/>
      <c r="K686" s="55"/>
      <c r="L686" s="52"/>
      <c r="M686" s="55"/>
      <c r="N686" s="52"/>
      <c r="O686" s="52"/>
      <c r="P686" s="95"/>
      <c r="Q686" s="52"/>
      <c r="R686" s="52"/>
      <c r="S686" s="52"/>
      <c r="T686" s="52"/>
      <c r="U686" s="52"/>
      <c r="V686" s="52"/>
      <c r="W686" s="52"/>
      <c r="X686" s="52"/>
      <c r="Y686" s="52"/>
      <c r="Z686" s="52"/>
      <c r="AA686" s="52"/>
      <c r="AB686" s="52"/>
      <c r="AC686" s="52"/>
      <c r="AD686" s="52"/>
      <c r="AE686" s="52"/>
      <c r="AF686" s="52"/>
      <c r="AG686" s="52"/>
      <c r="AH686" s="52"/>
      <c r="AI686" s="52"/>
      <c r="AJ686" s="52"/>
    </row>
    <row r="687" spans="1:36" x14ac:dyDescent="0.25">
      <c r="I687" s="52"/>
      <c r="J687" s="114"/>
      <c r="K687" s="55"/>
      <c r="L687" s="52"/>
      <c r="M687" s="55"/>
      <c r="N687" s="52"/>
      <c r="O687" s="52"/>
      <c r="P687" s="95"/>
      <c r="Q687" s="52"/>
      <c r="R687" s="52"/>
      <c r="S687" s="52"/>
      <c r="T687" s="52"/>
      <c r="U687" s="52"/>
      <c r="V687" s="52"/>
      <c r="W687" s="52"/>
      <c r="X687" s="52"/>
      <c r="Y687" s="52"/>
      <c r="Z687" s="52"/>
      <c r="AA687" s="52"/>
      <c r="AB687" s="52"/>
      <c r="AC687" s="52"/>
      <c r="AD687" s="52"/>
      <c r="AE687" s="52"/>
      <c r="AF687" s="52"/>
      <c r="AG687" s="52"/>
      <c r="AH687" s="52"/>
      <c r="AI687" s="52"/>
      <c r="AJ687" s="52"/>
    </row>
    <row r="688" spans="1:36" x14ac:dyDescent="0.25">
      <c r="I688" s="52"/>
      <c r="J688" s="114"/>
      <c r="K688" s="55"/>
      <c r="L688" s="52"/>
      <c r="M688" s="55"/>
      <c r="N688" s="52"/>
      <c r="O688" s="52"/>
      <c r="P688" s="95"/>
      <c r="Q688" s="52"/>
      <c r="R688" s="52"/>
      <c r="S688" s="52"/>
      <c r="T688" s="52"/>
      <c r="U688" s="52"/>
      <c r="V688" s="52"/>
      <c r="W688" s="52"/>
      <c r="X688" s="52"/>
      <c r="Y688" s="52"/>
      <c r="Z688" s="52"/>
      <c r="AA688" s="52"/>
      <c r="AB688" s="52"/>
      <c r="AC688" s="52"/>
      <c r="AD688" s="52"/>
      <c r="AE688" s="52"/>
      <c r="AF688" s="52"/>
      <c r="AG688" s="52"/>
      <c r="AH688" s="52"/>
      <c r="AI688" s="52"/>
      <c r="AJ688" s="52"/>
    </row>
    <row r="689" spans="1:36" ht="20.100000000000001" customHeight="1" x14ac:dyDescent="0.25">
      <c r="A689" s="22">
        <v>26101</v>
      </c>
      <c r="B689" s="173" t="s">
        <v>41</v>
      </c>
      <c r="C689" s="173"/>
      <c r="D689" s="173"/>
      <c r="E689" s="173"/>
      <c r="F689" s="173"/>
      <c r="G689" s="173"/>
      <c r="H689" s="173"/>
      <c r="I689" s="52"/>
      <c r="J689" s="101"/>
      <c r="K689" s="55"/>
      <c r="L689" s="52"/>
      <c r="M689" s="55"/>
      <c r="N689" s="52"/>
      <c r="O689" s="52"/>
      <c r="P689" s="95"/>
      <c r="Q689" s="52"/>
      <c r="R689" s="52"/>
      <c r="S689" s="52"/>
      <c r="T689" s="52"/>
      <c r="U689" s="52"/>
      <c r="V689" s="52"/>
      <c r="W689" s="52"/>
      <c r="X689" s="52"/>
      <c r="Y689" s="52"/>
      <c r="Z689" s="52"/>
      <c r="AA689" s="52"/>
      <c r="AB689" s="52"/>
      <c r="AC689" s="52"/>
      <c r="AD689" s="52"/>
      <c r="AE689" s="52"/>
      <c r="AF689" s="52"/>
      <c r="AG689" s="52"/>
      <c r="AH689" s="52"/>
      <c r="AI689" s="52"/>
      <c r="AJ689" s="52"/>
    </row>
    <row r="690" spans="1:36" x14ac:dyDescent="0.25">
      <c r="D690" s="23">
        <v>5000000</v>
      </c>
      <c r="E690" s="2">
        <v>12</v>
      </c>
      <c r="F690" s="2"/>
      <c r="G690" s="10">
        <f>D690/E690</f>
        <v>416666.66666666669</v>
      </c>
      <c r="I690" s="52"/>
      <c r="J690" s="101"/>
      <c r="K690" s="55"/>
      <c r="L690" s="52"/>
      <c r="M690" s="55"/>
      <c r="N690" s="52"/>
      <c r="O690" s="52"/>
      <c r="P690" s="95"/>
      <c r="Q690" s="52"/>
      <c r="R690" s="52"/>
      <c r="S690" s="52"/>
      <c r="T690" s="52"/>
      <c r="U690" s="52"/>
      <c r="V690" s="52"/>
      <c r="W690" s="52"/>
      <c r="X690" s="52"/>
      <c r="Y690" s="52"/>
      <c r="Z690" s="52"/>
      <c r="AA690" s="52"/>
      <c r="AB690" s="52"/>
      <c r="AC690" s="52"/>
      <c r="AD690" s="52"/>
      <c r="AE690" s="52"/>
      <c r="AF690" s="52"/>
      <c r="AG690" s="52"/>
      <c r="AH690" s="52"/>
      <c r="AI690" s="52"/>
      <c r="AJ690" s="52"/>
    </row>
    <row r="691" spans="1:36" s="20" customFormat="1" ht="20.100000000000001" customHeight="1" x14ac:dyDescent="0.25">
      <c r="B691" s="22" t="s">
        <v>1</v>
      </c>
      <c r="C691" s="22"/>
      <c r="D691" s="24" t="s">
        <v>2</v>
      </c>
      <c r="E691" s="22"/>
      <c r="F691" s="22" t="s">
        <v>3</v>
      </c>
      <c r="G691" s="27"/>
      <c r="H691" s="41"/>
      <c r="I691" s="52"/>
      <c r="J691" s="101"/>
      <c r="K691" s="55"/>
      <c r="L691" s="52"/>
      <c r="M691" s="55"/>
      <c r="N691" s="52"/>
      <c r="O691" s="52"/>
      <c r="P691" s="95"/>
      <c r="Q691" s="52"/>
      <c r="R691" s="96"/>
      <c r="S691" s="96"/>
      <c r="T691" s="96"/>
      <c r="U691" s="96"/>
      <c r="V691" s="96"/>
      <c r="W691" s="96"/>
      <c r="X691" s="96"/>
      <c r="Y691" s="96"/>
      <c r="Z691" s="96"/>
      <c r="AA691" s="96"/>
      <c r="AB691" s="96"/>
      <c r="AC691" s="96"/>
      <c r="AD691" s="96"/>
      <c r="AE691" s="96"/>
      <c r="AF691" s="96"/>
      <c r="AG691" s="96"/>
      <c r="AH691" s="96"/>
      <c r="AI691" s="96"/>
      <c r="AJ691" s="96"/>
    </row>
    <row r="692" spans="1:36" x14ac:dyDescent="0.25">
      <c r="A692" s="19" t="s">
        <v>4</v>
      </c>
      <c r="B692" s="5">
        <v>416666</v>
      </c>
      <c r="D692" s="5">
        <f>B692-F692</f>
        <v>-52304</v>
      </c>
      <c r="F692" s="5">
        <f>SUM(J692:AP692)</f>
        <v>468970</v>
      </c>
      <c r="I692" s="96"/>
      <c r="J692" s="95"/>
      <c r="K692" s="107"/>
      <c r="L692" s="96"/>
      <c r="M692" s="107"/>
      <c r="N692" s="96"/>
      <c r="O692" s="55"/>
      <c r="P692" s="95">
        <f>468970</f>
        <v>468970</v>
      </c>
      <c r="Q692" s="96"/>
      <c r="R692" s="52"/>
      <c r="S692" s="52"/>
      <c r="T692" s="52"/>
      <c r="U692" s="52"/>
      <c r="V692" s="52"/>
      <c r="W692" s="52"/>
      <c r="X692" s="52"/>
      <c r="Y692" s="52"/>
      <c r="Z692" s="52"/>
      <c r="AA692" s="52"/>
      <c r="AB692" s="52"/>
      <c r="AC692" s="52"/>
      <c r="AD692" s="52"/>
      <c r="AE692" s="52"/>
      <c r="AF692" s="52"/>
      <c r="AG692" s="52"/>
      <c r="AH692" s="52"/>
      <c r="AI692" s="52"/>
      <c r="AJ692" s="52"/>
    </row>
    <row r="693" spans="1:36" x14ac:dyDescent="0.25">
      <c r="A693" s="19" t="s">
        <v>5</v>
      </c>
      <c r="B693" s="5">
        <v>416666</v>
      </c>
      <c r="D693" s="5">
        <f t="shared" ref="D693:D703" si="108">B693-F693</f>
        <v>-54604</v>
      </c>
      <c r="F693" s="5">
        <f t="shared" ref="F693:F703" si="109">SUM(J693:AP693)</f>
        <v>471270</v>
      </c>
      <c r="I693" s="52"/>
      <c r="J693" s="101"/>
      <c r="K693" s="55"/>
      <c r="L693" s="52"/>
      <c r="M693" s="55"/>
      <c r="N693" s="52"/>
      <c r="O693" s="55"/>
      <c r="P693" s="95">
        <v>471270</v>
      </c>
      <c r="Q693" s="52"/>
      <c r="R693" s="52"/>
      <c r="S693" s="52"/>
      <c r="T693" s="52"/>
      <c r="U693" s="52"/>
      <c r="V693" s="52"/>
      <c r="W693" s="52"/>
      <c r="X693" s="52"/>
      <c r="Y693" s="52"/>
      <c r="Z693" s="52"/>
      <c r="AA693" s="52"/>
      <c r="AB693" s="52"/>
      <c r="AC693" s="52"/>
      <c r="AD693" s="52"/>
      <c r="AE693" s="52"/>
      <c r="AF693" s="52"/>
      <c r="AG693" s="52"/>
      <c r="AH693" s="52"/>
      <c r="AI693" s="52"/>
      <c r="AJ693" s="52"/>
    </row>
    <row r="694" spans="1:36" x14ac:dyDescent="0.25">
      <c r="A694" s="19" t="s">
        <v>6</v>
      </c>
      <c r="B694" s="5">
        <v>416666</v>
      </c>
      <c r="D694" s="5">
        <f t="shared" si="108"/>
        <v>-88726.200000000012</v>
      </c>
      <c r="F694" s="5">
        <f t="shared" si="109"/>
        <v>505392.2</v>
      </c>
      <c r="I694" s="52"/>
      <c r="J694" s="101"/>
      <c r="K694" s="55"/>
      <c r="L694" s="52"/>
      <c r="M694" s="55"/>
      <c r="N694" s="52"/>
      <c r="O694" s="55"/>
      <c r="P694" s="95">
        <f>473570+26985</f>
        <v>500555</v>
      </c>
      <c r="Q694" s="52"/>
      <c r="R694" s="52"/>
      <c r="S694" s="55">
        <f>2923.2</f>
        <v>2923.2</v>
      </c>
      <c r="T694" s="52"/>
      <c r="U694" s="55">
        <f>1914</f>
        <v>1914</v>
      </c>
      <c r="V694" s="52"/>
      <c r="W694" s="52"/>
      <c r="X694" s="52"/>
      <c r="Y694" s="52"/>
      <c r="Z694" s="52"/>
      <c r="AA694" s="52"/>
      <c r="AB694" s="52"/>
      <c r="AC694" s="52"/>
      <c r="AD694" s="52"/>
      <c r="AE694" s="52"/>
      <c r="AF694" s="52"/>
      <c r="AG694" s="52"/>
      <c r="AH694" s="52"/>
      <c r="AI694" s="52"/>
      <c r="AJ694" s="52"/>
    </row>
    <row r="695" spans="1:36" x14ac:dyDescent="0.25">
      <c r="A695" s="19" t="s">
        <v>7</v>
      </c>
      <c r="B695" s="5">
        <v>416666</v>
      </c>
      <c r="D695" s="5">
        <f t="shared" si="108"/>
        <v>416666</v>
      </c>
      <c r="F695" s="5">
        <f t="shared" si="109"/>
        <v>0</v>
      </c>
      <c r="I695" s="52"/>
      <c r="J695" s="101"/>
      <c r="K695" s="55"/>
      <c r="L695" s="55"/>
      <c r="M695" s="55"/>
      <c r="N695" s="52"/>
      <c r="O695" s="55"/>
      <c r="P695" s="95"/>
      <c r="Q695" s="52"/>
      <c r="R695" s="52"/>
      <c r="S695" s="52"/>
      <c r="T695" s="52"/>
      <c r="U695" s="52"/>
      <c r="V695" s="52"/>
      <c r="W695" s="52"/>
      <c r="X695" s="52"/>
      <c r="Y695" s="52"/>
      <c r="Z695" s="52"/>
      <c r="AA695" s="52"/>
      <c r="AB695" s="52"/>
      <c r="AC695" s="52"/>
      <c r="AD695" s="52"/>
      <c r="AE695" s="52"/>
      <c r="AF695" s="52"/>
      <c r="AG695" s="52"/>
      <c r="AH695" s="52"/>
      <c r="AI695" s="52"/>
      <c r="AJ695" s="52"/>
    </row>
    <row r="696" spans="1:36" x14ac:dyDescent="0.25">
      <c r="A696" s="19" t="s">
        <v>8</v>
      </c>
      <c r="B696" s="5">
        <v>416667</v>
      </c>
      <c r="D696" s="5">
        <f t="shared" si="108"/>
        <v>416667</v>
      </c>
      <c r="F696" s="5">
        <f t="shared" si="109"/>
        <v>0</v>
      </c>
      <c r="I696" s="52"/>
      <c r="J696" s="101"/>
      <c r="K696" s="55"/>
      <c r="L696" s="52"/>
      <c r="M696" s="55"/>
      <c r="N696" s="55"/>
      <c r="O696" s="55"/>
      <c r="P696" s="95"/>
      <c r="Q696" s="55"/>
      <c r="R696" s="52"/>
      <c r="S696" s="55"/>
      <c r="T696" s="52"/>
      <c r="U696" s="55"/>
      <c r="V696" s="52"/>
      <c r="W696" s="52"/>
      <c r="X696" s="52"/>
      <c r="Y696" s="52"/>
      <c r="Z696" s="52"/>
      <c r="AA696" s="52"/>
      <c r="AB696" s="52"/>
      <c r="AC696" s="52"/>
      <c r="AD696" s="52"/>
      <c r="AE696" s="52"/>
      <c r="AF696" s="52"/>
      <c r="AG696" s="52"/>
      <c r="AH696" s="52"/>
      <c r="AI696" s="52"/>
      <c r="AJ696" s="52"/>
    </row>
    <row r="697" spans="1:36" x14ac:dyDescent="0.25">
      <c r="A697" s="19" t="s">
        <v>9</v>
      </c>
      <c r="B697" s="5">
        <v>416667</v>
      </c>
      <c r="D697" s="5">
        <f t="shared" si="108"/>
        <v>416029</v>
      </c>
      <c r="F697" s="5">
        <f>SUM(L697:AP697)</f>
        <v>638</v>
      </c>
      <c r="I697" s="52"/>
      <c r="J697" s="101"/>
      <c r="K697" s="55"/>
      <c r="L697" s="101"/>
      <c r="M697" s="55"/>
      <c r="N697" s="55"/>
      <c r="O697" s="55">
        <f>638</f>
        <v>638</v>
      </c>
      <c r="P697" s="95"/>
      <c r="Q697" s="52"/>
      <c r="R697" s="52"/>
      <c r="S697" s="52"/>
      <c r="T697" s="52"/>
      <c r="U697" s="52"/>
      <c r="V697" s="52"/>
      <c r="W697" s="52"/>
      <c r="X697" s="52"/>
      <c r="Y697" s="52"/>
      <c r="Z697" s="52"/>
      <c r="AA697" s="52"/>
      <c r="AB697" s="52"/>
      <c r="AC697" s="52"/>
      <c r="AD697" s="52"/>
      <c r="AE697" s="52"/>
      <c r="AF697" s="52"/>
      <c r="AG697" s="52"/>
      <c r="AH697" s="52"/>
      <c r="AI697" s="52"/>
      <c r="AJ697" s="52"/>
    </row>
    <row r="698" spans="1:36" x14ac:dyDescent="0.25">
      <c r="A698" s="19" t="s">
        <v>10</v>
      </c>
      <c r="B698" s="5">
        <v>416667</v>
      </c>
      <c r="D698" s="5">
        <f t="shared" si="108"/>
        <v>415762.2</v>
      </c>
      <c r="F698" s="5">
        <f>SUM(O698:AP698)</f>
        <v>904.8</v>
      </c>
      <c r="I698" s="52"/>
      <c r="J698" s="101"/>
      <c r="K698" s="55">
        <f>313.2</f>
        <v>313.2</v>
      </c>
      <c r="L698" s="52"/>
      <c r="M698" s="55"/>
      <c r="N698" s="55">
        <f>313.2</f>
        <v>313.2</v>
      </c>
      <c r="O698" s="101"/>
      <c r="P698" s="55"/>
      <c r="Q698" s="55"/>
      <c r="R698" s="55">
        <f>904.8</f>
        <v>904.8</v>
      </c>
      <c r="S698" s="52"/>
      <c r="T698" s="55"/>
      <c r="U698" s="55"/>
      <c r="V698" s="52"/>
      <c r="W698" s="52"/>
      <c r="X698" s="52"/>
      <c r="Y698" s="52"/>
      <c r="Z698" s="52"/>
      <c r="AA698" s="52"/>
      <c r="AB698" s="52"/>
      <c r="AC698" s="52"/>
      <c r="AD698" s="52"/>
      <c r="AE698" s="52"/>
      <c r="AF698" s="52"/>
      <c r="AG698" s="52"/>
      <c r="AH698" s="52"/>
      <c r="AI698" s="52"/>
      <c r="AJ698" s="52"/>
    </row>
    <row r="699" spans="1:36" x14ac:dyDescent="0.25">
      <c r="A699" s="19" t="s">
        <v>11</v>
      </c>
      <c r="B699" s="5">
        <v>416667</v>
      </c>
      <c r="D699" s="5">
        <f t="shared" si="108"/>
        <v>416667</v>
      </c>
      <c r="F699" s="5">
        <f>SUM(M699:AP699)</f>
        <v>0</v>
      </c>
      <c r="I699" s="52"/>
      <c r="J699" s="101"/>
      <c r="K699" s="55"/>
      <c r="L699" s="55">
        <f>1345.6</f>
        <v>1345.6</v>
      </c>
      <c r="M699" s="55"/>
      <c r="N699" s="101"/>
      <c r="O699" s="55"/>
      <c r="P699" s="55"/>
      <c r="Q699" s="52"/>
      <c r="R699" s="52"/>
      <c r="S699" s="52"/>
      <c r="T699" s="52"/>
      <c r="U699" s="52"/>
      <c r="V699" s="55"/>
      <c r="W699" s="52"/>
      <c r="X699" s="52"/>
      <c r="Y699" s="52"/>
      <c r="Z699" s="52"/>
      <c r="AA699" s="52"/>
      <c r="AB699" s="52"/>
      <c r="AC699" s="52"/>
      <c r="AD699" s="52"/>
      <c r="AE699" s="52"/>
      <c r="AF699" s="52"/>
      <c r="AG699" s="52"/>
      <c r="AH699" s="52"/>
      <c r="AI699" s="52"/>
      <c r="AJ699" s="52"/>
    </row>
    <row r="700" spans="1:36" x14ac:dyDescent="0.25">
      <c r="A700" s="19" t="s">
        <v>12</v>
      </c>
      <c r="B700" s="5">
        <v>416667</v>
      </c>
      <c r="D700" s="5">
        <f t="shared" si="108"/>
        <v>413535</v>
      </c>
      <c r="F700" s="5">
        <f t="shared" si="109"/>
        <v>3132</v>
      </c>
      <c r="I700" s="52"/>
      <c r="J700" s="101"/>
      <c r="K700" s="55">
        <f>1461.6</f>
        <v>1461.6</v>
      </c>
      <c r="L700" s="52"/>
      <c r="M700" s="55">
        <f>1670.4</f>
        <v>1670.4</v>
      </c>
      <c r="N700" s="55"/>
      <c r="O700" s="55"/>
      <c r="P700" s="95"/>
      <c r="Q700" s="55"/>
      <c r="R700" s="52"/>
      <c r="S700" s="55"/>
      <c r="T700" s="55"/>
      <c r="U700" s="55"/>
      <c r="V700" s="52"/>
      <c r="W700" s="52"/>
      <c r="X700" s="52"/>
      <c r="Y700" s="52"/>
      <c r="Z700" s="52"/>
      <c r="AA700" s="52"/>
      <c r="AB700" s="52"/>
      <c r="AC700" s="52"/>
      <c r="AD700" s="52"/>
      <c r="AE700" s="52"/>
      <c r="AF700" s="52"/>
      <c r="AG700" s="52"/>
      <c r="AH700" s="52"/>
      <c r="AI700" s="52"/>
      <c r="AJ700" s="52"/>
    </row>
    <row r="701" spans="1:36" x14ac:dyDescent="0.25">
      <c r="A701" s="19" t="s">
        <v>13</v>
      </c>
      <c r="B701" s="5">
        <v>416667</v>
      </c>
      <c r="D701" s="5">
        <f t="shared" si="108"/>
        <v>413395.8</v>
      </c>
      <c r="F701" s="5">
        <f t="shared" si="109"/>
        <v>3271.2</v>
      </c>
      <c r="I701" s="52"/>
      <c r="J701" s="101"/>
      <c r="K701" s="55">
        <f>1595</f>
        <v>1595</v>
      </c>
      <c r="L701" s="52"/>
      <c r="M701" s="55"/>
      <c r="N701" s="55">
        <f>417.6</f>
        <v>417.6</v>
      </c>
      <c r="O701" s="55"/>
      <c r="Q701" s="95">
        <f>1258.6</f>
        <v>1258.5999999999999</v>
      </c>
      <c r="R701" s="52"/>
      <c r="S701" s="52"/>
      <c r="T701" s="52"/>
      <c r="U701" s="52"/>
      <c r="V701" s="52"/>
      <c r="W701" s="52"/>
      <c r="X701" s="52"/>
      <c r="Y701" s="52"/>
      <c r="Z701" s="52"/>
      <c r="AA701" s="52"/>
      <c r="AB701" s="52"/>
      <c r="AC701" s="52"/>
      <c r="AD701" s="52"/>
      <c r="AE701" s="52"/>
      <c r="AF701" s="52"/>
      <c r="AG701" s="52"/>
      <c r="AH701" s="52"/>
      <c r="AI701" s="52"/>
      <c r="AJ701" s="52"/>
    </row>
    <row r="702" spans="1:36" x14ac:dyDescent="0.25">
      <c r="A702" s="19" t="s">
        <v>14</v>
      </c>
      <c r="B702" s="5">
        <v>416667</v>
      </c>
      <c r="D702" s="5">
        <f t="shared" si="108"/>
        <v>416667</v>
      </c>
      <c r="F702" s="5">
        <f t="shared" si="109"/>
        <v>0</v>
      </c>
      <c r="I702" s="52"/>
      <c r="J702" s="101"/>
      <c r="K702" s="55"/>
      <c r="L702" s="52"/>
      <c r="M702" s="55"/>
      <c r="N702" s="52"/>
      <c r="O702" s="52"/>
      <c r="P702" s="95"/>
      <c r="Q702" s="52"/>
      <c r="R702" s="52"/>
      <c r="S702" s="52"/>
      <c r="T702" s="52"/>
      <c r="U702" s="52"/>
      <c r="V702" s="52"/>
      <c r="W702" s="52"/>
      <c r="X702" s="52"/>
      <c r="Y702" s="52"/>
      <c r="Z702" s="52"/>
      <c r="AA702" s="52"/>
      <c r="AB702" s="52"/>
      <c r="AC702" s="52"/>
      <c r="AD702" s="52"/>
      <c r="AE702" s="52"/>
      <c r="AF702" s="52"/>
      <c r="AG702" s="52"/>
      <c r="AH702" s="52"/>
      <c r="AI702" s="52"/>
      <c r="AJ702" s="52"/>
    </row>
    <row r="703" spans="1:36" x14ac:dyDescent="0.25">
      <c r="A703" s="19" t="s">
        <v>15</v>
      </c>
      <c r="B703" s="5">
        <v>416667</v>
      </c>
      <c r="D703" s="5">
        <f t="shared" si="108"/>
        <v>416667</v>
      </c>
      <c r="F703" s="5">
        <f t="shared" si="109"/>
        <v>0</v>
      </c>
      <c r="I703" s="52"/>
      <c r="J703" s="101"/>
      <c r="K703" s="55"/>
      <c r="L703" s="52"/>
      <c r="M703" s="55"/>
      <c r="N703" s="52"/>
      <c r="O703" s="52"/>
      <c r="P703" s="95"/>
      <c r="Q703" s="52"/>
      <c r="R703" s="52"/>
      <c r="S703" s="52"/>
      <c r="T703" s="52"/>
      <c r="U703" s="52"/>
      <c r="V703" s="52"/>
      <c r="W703" s="52"/>
      <c r="X703" s="52"/>
      <c r="Y703" s="52"/>
      <c r="Z703" s="52"/>
      <c r="AA703" s="52"/>
      <c r="AB703" s="52"/>
      <c r="AC703" s="52"/>
      <c r="AD703" s="52"/>
      <c r="AE703" s="52"/>
      <c r="AF703" s="52"/>
      <c r="AG703" s="52"/>
      <c r="AH703" s="52"/>
      <c r="AI703" s="52"/>
      <c r="AJ703" s="52"/>
    </row>
    <row r="704" spans="1:36" x14ac:dyDescent="0.25">
      <c r="A704" s="6" t="s">
        <v>16</v>
      </c>
      <c r="B704" s="7">
        <f>SUM(B692:B703)</f>
        <v>5000000</v>
      </c>
      <c r="D704" s="23">
        <f>SUM(D692:D703)</f>
        <v>3546421.8</v>
      </c>
      <c r="F704" s="7">
        <f>SUM(F692:F703)</f>
        <v>1453578.2</v>
      </c>
      <c r="I704" s="52"/>
      <c r="J704" s="101"/>
      <c r="K704" s="55"/>
      <c r="L704" s="52"/>
      <c r="M704" s="55"/>
      <c r="N704" s="52"/>
      <c r="O704" s="52"/>
      <c r="P704" s="95"/>
      <c r="Q704" s="52"/>
      <c r="R704" s="52"/>
      <c r="S704" s="52"/>
      <c r="T704" s="52"/>
      <c r="U704" s="52"/>
      <c r="V704" s="52"/>
      <c r="W704" s="52"/>
      <c r="X704" s="52"/>
      <c r="Y704" s="52"/>
      <c r="Z704" s="52"/>
      <c r="AA704" s="52"/>
      <c r="AB704" s="52"/>
      <c r="AC704" s="52"/>
      <c r="AD704" s="52"/>
      <c r="AE704" s="52"/>
      <c r="AF704" s="52"/>
      <c r="AG704" s="52"/>
      <c r="AH704" s="52"/>
      <c r="AI704" s="52"/>
      <c r="AJ704" s="52"/>
    </row>
    <row r="705" spans="1:36" x14ac:dyDescent="0.25">
      <c r="I705" s="52"/>
      <c r="J705" s="101"/>
      <c r="K705" s="55"/>
      <c r="L705" s="52"/>
      <c r="M705" s="55"/>
      <c r="N705" s="52"/>
      <c r="O705" s="52"/>
      <c r="P705" s="95"/>
      <c r="Q705" s="52"/>
      <c r="R705" s="52"/>
      <c r="S705" s="52"/>
      <c r="T705" s="52"/>
      <c r="U705" s="52"/>
      <c r="V705" s="52"/>
      <c r="W705" s="52"/>
      <c r="X705" s="52"/>
      <c r="Y705" s="52"/>
      <c r="Z705" s="52"/>
      <c r="AA705" s="52"/>
      <c r="AB705" s="52"/>
      <c r="AC705" s="52"/>
      <c r="AD705" s="52"/>
      <c r="AE705" s="52"/>
      <c r="AF705" s="52"/>
      <c r="AG705" s="52"/>
      <c r="AH705" s="52"/>
      <c r="AI705" s="52"/>
      <c r="AJ705" s="52"/>
    </row>
    <row r="706" spans="1:36" x14ac:dyDescent="0.25">
      <c r="I706" s="52"/>
      <c r="J706" s="101"/>
      <c r="K706" s="55"/>
      <c r="L706" s="52"/>
      <c r="M706" s="55"/>
      <c r="N706" s="52"/>
      <c r="O706" s="52"/>
      <c r="P706" s="95"/>
      <c r="Q706" s="52"/>
      <c r="R706" s="52"/>
      <c r="S706" s="52"/>
      <c r="T706" s="52"/>
      <c r="U706" s="52"/>
      <c r="V706" s="52"/>
      <c r="W706" s="52"/>
      <c r="X706" s="52"/>
      <c r="Y706" s="52"/>
      <c r="Z706" s="52"/>
      <c r="AA706" s="52"/>
      <c r="AB706" s="52"/>
      <c r="AC706" s="52"/>
      <c r="AD706" s="52"/>
      <c r="AE706" s="52"/>
      <c r="AF706" s="52"/>
      <c r="AG706" s="52"/>
      <c r="AH706" s="52"/>
      <c r="AI706" s="52"/>
      <c r="AJ706" s="52"/>
    </row>
    <row r="707" spans="1:36" ht="20.100000000000001" customHeight="1" x14ac:dyDescent="0.25">
      <c r="A707" s="22">
        <v>27103</v>
      </c>
      <c r="B707" s="173" t="s">
        <v>42</v>
      </c>
      <c r="C707" s="173"/>
      <c r="D707" s="173"/>
      <c r="E707" s="173"/>
      <c r="F707" s="173"/>
      <c r="G707" s="173"/>
      <c r="H707" s="173"/>
      <c r="I707" s="52"/>
      <c r="J707" s="101"/>
      <c r="K707" s="55"/>
      <c r="L707" s="52"/>
      <c r="M707" s="55"/>
      <c r="N707" s="52"/>
      <c r="O707" s="52"/>
      <c r="P707" s="95"/>
      <c r="Q707" s="52"/>
      <c r="R707" s="52"/>
      <c r="S707" s="52"/>
      <c r="T707" s="52"/>
      <c r="U707" s="52"/>
      <c r="V707" s="52"/>
      <c r="W707" s="52"/>
      <c r="X707" s="52"/>
      <c r="Y707" s="52"/>
      <c r="Z707" s="52"/>
      <c r="AA707" s="52"/>
      <c r="AB707" s="52"/>
      <c r="AC707" s="52"/>
      <c r="AD707" s="52"/>
      <c r="AE707" s="52"/>
      <c r="AF707" s="52"/>
      <c r="AG707" s="52"/>
      <c r="AH707" s="52"/>
      <c r="AI707" s="52"/>
      <c r="AJ707" s="52"/>
    </row>
    <row r="708" spans="1:36" x14ac:dyDescent="0.25">
      <c r="D708" s="23">
        <v>100</v>
      </c>
      <c r="E708" s="2">
        <v>12</v>
      </c>
      <c r="F708" s="2"/>
      <c r="G708" s="10">
        <f>D708/E708</f>
        <v>8.3333333333333339</v>
      </c>
      <c r="I708" s="52"/>
      <c r="J708" s="101"/>
      <c r="K708" s="55"/>
      <c r="L708" s="52"/>
      <c r="M708" s="55"/>
      <c r="N708" s="52"/>
      <c r="O708" s="52"/>
      <c r="P708" s="95"/>
      <c r="Q708" s="52"/>
      <c r="R708" s="52"/>
      <c r="S708" s="52"/>
      <c r="T708" s="52"/>
      <c r="U708" s="52"/>
      <c r="V708" s="52"/>
      <c r="W708" s="52"/>
      <c r="X708" s="52"/>
      <c r="Y708" s="52"/>
      <c r="Z708" s="52"/>
      <c r="AA708" s="52"/>
      <c r="AB708" s="52"/>
      <c r="AC708" s="52"/>
      <c r="AD708" s="52"/>
      <c r="AE708" s="52"/>
      <c r="AF708" s="52"/>
      <c r="AG708" s="52"/>
      <c r="AH708" s="52"/>
      <c r="AI708" s="52"/>
      <c r="AJ708" s="52"/>
    </row>
    <row r="709" spans="1:36" s="20" customFormat="1" ht="20.100000000000001" customHeight="1" x14ac:dyDescent="0.25">
      <c r="B709" s="22" t="s">
        <v>1</v>
      </c>
      <c r="C709" s="22"/>
      <c r="D709" s="24" t="s">
        <v>2</v>
      </c>
      <c r="E709" s="22"/>
      <c r="F709" s="22" t="s">
        <v>3</v>
      </c>
      <c r="G709" s="27"/>
      <c r="I709" s="52"/>
      <c r="J709" s="101"/>
      <c r="K709" s="55"/>
      <c r="L709" s="52"/>
      <c r="M709" s="55"/>
      <c r="N709" s="52"/>
      <c r="O709" s="52"/>
      <c r="P709" s="95"/>
      <c r="Q709" s="52"/>
      <c r="R709" s="96"/>
      <c r="S709" s="96"/>
      <c r="T709" s="96"/>
      <c r="U709" s="96"/>
      <c r="V709" s="96"/>
      <c r="W709" s="96"/>
      <c r="X709" s="96"/>
      <c r="Y709" s="96"/>
      <c r="Z709" s="96"/>
      <c r="AA709" s="96"/>
      <c r="AB709" s="96"/>
      <c r="AC709" s="96"/>
      <c r="AD709" s="96"/>
      <c r="AE709" s="96"/>
      <c r="AF709" s="96"/>
      <c r="AG709" s="96"/>
      <c r="AH709" s="96"/>
      <c r="AI709" s="96"/>
      <c r="AJ709" s="96"/>
    </row>
    <row r="710" spans="1:36" x14ac:dyDescent="0.25">
      <c r="A710" s="19" t="s">
        <v>4</v>
      </c>
      <c r="B710" s="5">
        <v>0</v>
      </c>
      <c r="D710" s="5">
        <f>B710-F710</f>
        <v>0</v>
      </c>
      <c r="F710" s="5">
        <f>SUM(J710:AP710)</f>
        <v>0</v>
      </c>
      <c r="I710" s="96"/>
      <c r="J710" s="95"/>
      <c r="K710" s="107"/>
      <c r="L710" s="96"/>
      <c r="M710" s="107"/>
      <c r="N710" s="96"/>
      <c r="O710" s="96"/>
      <c r="P710" s="95"/>
      <c r="Q710" s="96"/>
      <c r="R710" s="52"/>
      <c r="S710" s="52"/>
      <c r="T710" s="52"/>
      <c r="U710" s="52"/>
      <c r="V710" s="52"/>
      <c r="W710" s="52"/>
      <c r="X710" s="52"/>
      <c r="Y710" s="52"/>
      <c r="Z710" s="52"/>
      <c r="AA710" s="52"/>
      <c r="AB710" s="52"/>
      <c r="AC710" s="52"/>
      <c r="AD710" s="52"/>
      <c r="AE710" s="52"/>
      <c r="AF710" s="52"/>
      <c r="AG710" s="52"/>
      <c r="AH710" s="52"/>
      <c r="AI710" s="52"/>
      <c r="AJ710" s="52"/>
    </row>
    <row r="711" spans="1:36" x14ac:dyDescent="0.25">
      <c r="A711" s="19" t="s">
        <v>5</v>
      </c>
      <c r="B711" s="5">
        <v>0</v>
      </c>
      <c r="D711" s="5">
        <f t="shared" ref="D711:D712" si="110">B711-F711</f>
        <v>0</v>
      </c>
      <c r="F711" s="5">
        <f t="shared" ref="F711:F721" si="111">SUM(J711:AP711)</f>
        <v>0</v>
      </c>
      <c r="I711" s="52"/>
      <c r="J711" s="101"/>
      <c r="K711" s="55"/>
      <c r="L711" s="52"/>
      <c r="M711" s="55"/>
      <c r="N711" s="52"/>
      <c r="O711" s="52"/>
      <c r="P711" s="95"/>
      <c r="Q711" s="52"/>
      <c r="R711" s="52"/>
      <c r="S711" s="52"/>
      <c r="T711" s="52"/>
      <c r="U711" s="52"/>
      <c r="V711" s="52"/>
      <c r="W711" s="52"/>
      <c r="X711" s="52"/>
      <c r="Y711" s="52"/>
      <c r="Z711" s="52"/>
      <c r="AA711" s="52"/>
      <c r="AB711" s="52"/>
      <c r="AC711" s="52"/>
      <c r="AD711" s="52"/>
      <c r="AE711" s="52"/>
      <c r="AF711" s="52"/>
      <c r="AG711" s="52"/>
      <c r="AH711" s="52"/>
      <c r="AI711" s="52"/>
      <c r="AJ711" s="52"/>
    </row>
    <row r="712" spans="1:36" x14ac:dyDescent="0.25">
      <c r="A712" s="19" t="s">
        <v>6</v>
      </c>
      <c r="B712" s="5">
        <v>100</v>
      </c>
      <c r="D712" s="5">
        <f t="shared" si="110"/>
        <v>100</v>
      </c>
      <c r="F712" s="5">
        <f t="shared" si="111"/>
        <v>0</v>
      </c>
      <c r="I712" s="52"/>
      <c r="J712" s="101"/>
      <c r="K712" s="55"/>
      <c r="L712" s="52"/>
      <c r="M712" s="55"/>
      <c r="N712" s="52"/>
      <c r="O712" s="52"/>
      <c r="P712" s="95"/>
      <c r="Q712" s="52"/>
      <c r="R712" s="52"/>
      <c r="S712" s="52"/>
      <c r="T712" s="52"/>
      <c r="U712" s="52"/>
      <c r="V712" s="52"/>
      <c r="W712" s="52"/>
      <c r="X712" s="52"/>
      <c r="Y712" s="52"/>
      <c r="Z712" s="52"/>
      <c r="AA712" s="52"/>
      <c r="AB712" s="52"/>
      <c r="AC712" s="52"/>
      <c r="AD712" s="52"/>
      <c r="AE712" s="52"/>
      <c r="AF712" s="52"/>
      <c r="AG712" s="52"/>
      <c r="AH712" s="52"/>
      <c r="AI712" s="52"/>
      <c r="AJ712" s="52"/>
    </row>
    <row r="713" spans="1:36" x14ac:dyDescent="0.25">
      <c r="A713" s="19" t="s">
        <v>7</v>
      </c>
      <c r="B713" s="5">
        <v>0</v>
      </c>
      <c r="D713" s="5">
        <v>0</v>
      </c>
      <c r="F713" s="5">
        <f t="shared" si="111"/>
        <v>0</v>
      </c>
      <c r="I713" s="52"/>
      <c r="J713" s="101"/>
      <c r="K713" s="55"/>
      <c r="L713" s="52"/>
      <c r="M713" s="55"/>
      <c r="N713" s="52"/>
      <c r="O713" s="52"/>
      <c r="P713" s="95"/>
      <c r="Q713" s="52"/>
      <c r="R713" s="52"/>
      <c r="S713" s="52"/>
      <c r="T713" s="52"/>
      <c r="U713" s="52"/>
      <c r="V713" s="52"/>
      <c r="W713" s="52"/>
      <c r="X713" s="52"/>
      <c r="Y713" s="52"/>
      <c r="Z713" s="52"/>
      <c r="AA713" s="52"/>
      <c r="AB713" s="52"/>
      <c r="AC713" s="52"/>
      <c r="AD713" s="52"/>
      <c r="AE713" s="52"/>
      <c r="AF713" s="52"/>
      <c r="AG713" s="52"/>
      <c r="AH713" s="52"/>
      <c r="AI713" s="52"/>
      <c r="AJ713" s="52"/>
    </row>
    <row r="714" spans="1:36" x14ac:dyDescent="0.25">
      <c r="A714" s="19" t="s">
        <v>8</v>
      </c>
      <c r="B714" s="5">
        <v>0</v>
      </c>
      <c r="D714" s="5">
        <v>0</v>
      </c>
      <c r="F714" s="5">
        <f t="shared" si="111"/>
        <v>0</v>
      </c>
      <c r="I714" s="52"/>
      <c r="J714" s="101"/>
      <c r="K714" s="55"/>
      <c r="L714" s="52"/>
      <c r="M714" s="55"/>
      <c r="N714" s="52"/>
      <c r="O714" s="52"/>
      <c r="P714" s="95"/>
      <c r="Q714" s="52"/>
      <c r="R714" s="52"/>
      <c r="S714" s="52"/>
      <c r="T714" s="52"/>
      <c r="U714" s="52"/>
      <c r="V714" s="52"/>
      <c r="W714" s="52"/>
      <c r="X714" s="52"/>
      <c r="Y714" s="52"/>
      <c r="Z714" s="52"/>
      <c r="AA714" s="52"/>
      <c r="AB714" s="52"/>
      <c r="AC714" s="52"/>
      <c r="AD714" s="52"/>
      <c r="AE714" s="52"/>
      <c r="AF714" s="52"/>
      <c r="AG714" s="52"/>
      <c r="AH714" s="52"/>
      <c r="AI714" s="52"/>
      <c r="AJ714" s="52"/>
    </row>
    <row r="715" spans="1:36" x14ac:dyDescent="0.25">
      <c r="A715" s="19" t="s">
        <v>9</v>
      </c>
      <c r="B715" s="5">
        <v>0</v>
      </c>
      <c r="D715" s="5">
        <v>0</v>
      </c>
      <c r="F715" s="5">
        <f t="shared" si="111"/>
        <v>0</v>
      </c>
      <c r="I715" s="52"/>
      <c r="J715" s="101"/>
      <c r="K715" s="55"/>
      <c r="L715" s="52"/>
      <c r="M715" s="55"/>
      <c r="N715" s="52"/>
      <c r="O715" s="52"/>
      <c r="P715" s="95"/>
      <c r="Q715" s="52"/>
      <c r="R715" s="52"/>
      <c r="S715" s="52"/>
      <c r="T715" s="52"/>
      <c r="U715" s="52"/>
      <c r="V715" s="52"/>
      <c r="W715" s="52"/>
      <c r="X715" s="52"/>
      <c r="Y715" s="52"/>
      <c r="Z715" s="52"/>
      <c r="AA715" s="52"/>
      <c r="AB715" s="52"/>
      <c r="AC715" s="52"/>
      <c r="AD715" s="52"/>
      <c r="AE715" s="52"/>
      <c r="AF715" s="52"/>
      <c r="AG715" s="52"/>
      <c r="AH715" s="52"/>
      <c r="AI715" s="52"/>
      <c r="AJ715" s="52"/>
    </row>
    <row r="716" spans="1:36" x14ac:dyDescent="0.25">
      <c r="A716" s="19" t="s">
        <v>10</v>
      </c>
      <c r="B716" s="5">
        <v>0</v>
      </c>
      <c r="D716" s="5">
        <v>0</v>
      </c>
      <c r="F716" s="5">
        <f t="shared" si="111"/>
        <v>0</v>
      </c>
      <c r="I716" s="52"/>
      <c r="J716" s="101"/>
      <c r="K716" s="55"/>
      <c r="L716" s="52"/>
      <c r="M716" s="55"/>
      <c r="N716" s="52"/>
      <c r="O716" s="52"/>
      <c r="P716" s="95"/>
      <c r="Q716" s="52"/>
      <c r="R716" s="52"/>
      <c r="S716" s="52"/>
      <c r="T716" s="52"/>
      <c r="U716" s="52"/>
      <c r="V716" s="52"/>
      <c r="W716" s="52"/>
      <c r="X716" s="52"/>
      <c r="Y716" s="52"/>
      <c r="Z716" s="52"/>
      <c r="AA716" s="52"/>
      <c r="AB716" s="52"/>
      <c r="AC716" s="52"/>
      <c r="AD716" s="52"/>
      <c r="AE716" s="52"/>
      <c r="AF716" s="52"/>
      <c r="AG716" s="52"/>
      <c r="AH716" s="52"/>
      <c r="AI716" s="52"/>
      <c r="AJ716" s="52"/>
    </row>
    <row r="717" spans="1:36" x14ac:dyDescent="0.25">
      <c r="A717" s="19" t="s">
        <v>11</v>
      </c>
      <c r="B717" s="5">
        <v>0</v>
      </c>
      <c r="D717" s="5">
        <v>0</v>
      </c>
      <c r="F717" s="5">
        <f t="shared" si="111"/>
        <v>0</v>
      </c>
      <c r="I717" s="52"/>
      <c r="J717" s="101"/>
      <c r="K717" s="55"/>
      <c r="L717" s="52"/>
      <c r="M717" s="55"/>
      <c r="N717" s="52"/>
      <c r="O717" s="52"/>
      <c r="P717" s="95"/>
      <c r="Q717" s="52"/>
      <c r="R717" s="52"/>
      <c r="S717" s="52"/>
      <c r="T717" s="52"/>
      <c r="U717" s="52"/>
      <c r="V717" s="52"/>
      <c r="W717" s="52"/>
      <c r="X717" s="52"/>
      <c r="Y717" s="52"/>
      <c r="Z717" s="52"/>
      <c r="AA717" s="52"/>
      <c r="AB717" s="52"/>
      <c r="AC717" s="52"/>
      <c r="AD717" s="52"/>
      <c r="AE717" s="52"/>
      <c r="AF717" s="52"/>
      <c r="AG717" s="52"/>
      <c r="AH717" s="52"/>
      <c r="AI717" s="52"/>
      <c r="AJ717" s="52"/>
    </row>
    <row r="718" spans="1:36" x14ac:dyDescent="0.25">
      <c r="A718" s="19" t="s">
        <v>12</v>
      </c>
      <c r="B718" s="5">
        <v>0</v>
      </c>
      <c r="D718" s="5">
        <v>0</v>
      </c>
      <c r="F718" s="5">
        <f t="shared" si="111"/>
        <v>0</v>
      </c>
      <c r="I718" s="52"/>
      <c r="J718" s="101"/>
      <c r="K718" s="55"/>
      <c r="L718" s="52"/>
      <c r="M718" s="55"/>
      <c r="N718" s="52"/>
      <c r="O718" s="52"/>
      <c r="P718" s="95"/>
      <c r="Q718" s="52"/>
      <c r="R718" s="52"/>
      <c r="S718" s="52"/>
      <c r="T718" s="52"/>
      <c r="U718" s="52"/>
      <c r="V718" s="52"/>
      <c r="W718" s="52"/>
      <c r="X718" s="52"/>
      <c r="Y718" s="52"/>
      <c r="Z718" s="52"/>
      <c r="AA718" s="52"/>
      <c r="AB718" s="52"/>
      <c r="AC718" s="52"/>
      <c r="AD718" s="52"/>
      <c r="AE718" s="52"/>
      <c r="AF718" s="52"/>
      <c r="AG718" s="52"/>
      <c r="AH718" s="52"/>
      <c r="AI718" s="52"/>
      <c r="AJ718" s="52"/>
    </row>
    <row r="719" spans="1:36" x14ac:dyDescent="0.25">
      <c r="A719" s="19" t="s">
        <v>13</v>
      </c>
      <c r="B719" s="5">
        <v>0</v>
      </c>
      <c r="D719" s="5">
        <v>0</v>
      </c>
      <c r="F719" s="5">
        <f t="shared" si="111"/>
        <v>0</v>
      </c>
      <c r="I719" s="52"/>
      <c r="J719" s="101"/>
      <c r="K719" s="55"/>
      <c r="L719" s="52"/>
      <c r="M719" s="55"/>
      <c r="N719" s="52"/>
      <c r="O719" s="52"/>
      <c r="P719" s="95"/>
      <c r="Q719" s="52"/>
      <c r="R719" s="52"/>
      <c r="S719" s="52"/>
      <c r="T719" s="52"/>
      <c r="U719" s="52"/>
      <c r="V719" s="52"/>
      <c r="W719" s="52"/>
      <c r="X719" s="52"/>
      <c r="Y719" s="52"/>
      <c r="Z719" s="52"/>
      <c r="AA719" s="52"/>
      <c r="AB719" s="52"/>
      <c r="AC719" s="52"/>
      <c r="AD719" s="52"/>
      <c r="AE719" s="52"/>
      <c r="AF719" s="52"/>
      <c r="AG719" s="52"/>
      <c r="AH719" s="52"/>
      <c r="AI719" s="52"/>
      <c r="AJ719" s="52"/>
    </row>
    <row r="720" spans="1:36" x14ac:dyDescent="0.25">
      <c r="A720" s="19" t="s">
        <v>14</v>
      </c>
      <c r="B720" s="5">
        <v>0</v>
      </c>
      <c r="D720" s="5">
        <v>0</v>
      </c>
      <c r="F720" s="5">
        <f t="shared" si="111"/>
        <v>0</v>
      </c>
      <c r="I720" s="52"/>
      <c r="J720" s="101"/>
      <c r="K720" s="55"/>
      <c r="L720" s="52"/>
      <c r="M720" s="55"/>
      <c r="N720" s="52"/>
      <c r="O720" s="52"/>
      <c r="P720" s="95"/>
      <c r="Q720" s="52"/>
      <c r="R720" s="52"/>
      <c r="S720" s="52"/>
      <c r="T720" s="52"/>
      <c r="U720" s="52"/>
      <c r="V720" s="52"/>
      <c r="W720" s="52"/>
      <c r="X720" s="52"/>
      <c r="Y720" s="52"/>
      <c r="Z720" s="52"/>
      <c r="AA720" s="52"/>
      <c r="AB720" s="52"/>
      <c r="AC720" s="52"/>
      <c r="AD720" s="52"/>
      <c r="AE720" s="52"/>
      <c r="AF720" s="52"/>
      <c r="AG720" s="52"/>
      <c r="AH720" s="52"/>
      <c r="AI720" s="52"/>
      <c r="AJ720" s="52"/>
    </row>
    <row r="721" spans="1:36" x14ac:dyDescent="0.25">
      <c r="A721" s="19" t="s">
        <v>15</v>
      </c>
      <c r="B721" s="5">
        <v>0</v>
      </c>
      <c r="D721" s="5">
        <v>0</v>
      </c>
      <c r="F721" s="5">
        <f t="shared" si="111"/>
        <v>0</v>
      </c>
      <c r="I721" s="52"/>
      <c r="J721" s="101"/>
      <c r="K721" s="55"/>
      <c r="L721" s="52"/>
      <c r="M721" s="55"/>
      <c r="N721" s="52"/>
      <c r="O721" s="52"/>
      <c r="P721" s="95"/>
      <c r="Q721" s="52"/>
      <c r="R721" s="52"/>
      <c r="S721" s="52"/>
      <c r="T721" s="52"/>
      <c r="U721" s="52"/>
      <c r="V721" s="52"/>
      <c r="W721" s="52"/>
      <c r="X721" s="52"/>
      <c r="Y721" s="52"/>
      <c r="Z721" s="52"/>
      <c r="AA721" s="52"/>
      <c r="AB721" s="52"/>
      <c r="AC721" s="52"/>
      <c r="AD721" s="52"/>
      <c r="AE721" s="52"/>
      <c r="AF721" s="52"/>
      <c r="AG721" s="52"/>
      <c r="AH721" s="52"/>
      <c r="AI721" s="52"/>
      <c r="AJ721" s="52"/>
    </row>
    <row r="722" spans="1:36" x14ac:dyDescent="0.25">
      <c r="A722" s="6" t="s">
        <v>16</v>
      </c>
      <c r="B722" s="7">
        <f>SUM(B710:B721)</f>
        <v>100</v>
      </c>
      <c r="D722" s="23">
        <f>SUM(D710:D721)</f>
        <v>100</v>
      </c>
      <c r="F722" s="7">
        <f>SUM(F710:F721)</f>
        <v>0</v>
      </c>
      <c r="I722" s="52"/>
      <c r="J722" s="101"/>
      <c r="K722" s="55"/>
      <c r="L722" s="52"/>
      <c r="M722" s="55"/>
      <c r="N722" s="52"/>
      <c r="O722" s="52"/>
      <c r="P722" s="95"/>
      <c r="Q722" s="52"/>
      <c r="R722" s="52"/>
      <c r="S722" s="52"/>
      <c r="T722" s="52"/>
      <c r="U722" s="52"/>
      <c r="V722" s="52"/>
      <c r="W722" s="52"/>
      <c r="X722" s="52"/>
      <c r="Y722" s="52"/>
      <c r="Z722" s="52"/>
      <c r="AA722" s="52"/>
      <c r="AB722" s="52"/>
      <c r="AC722" s="52"/>
      <c r="AD722" s="52"/>
      <c r="AE722" s="52"/>
      <c r="AF722" s="52"/>
      <c r="AG722" s="52"/>
      <c r="AH722" s="52"/>
      <c r="AI722" s="52"/>
      <c r="AJ722" s="52"/>
    </row>
    <row r="723" spans="1:36" x14ac:dyDescent="0.25">
      <c r="I723" s="52"/>
      <c r="J723" s="101"/>
      <c r="K723" s="55"/>
      <c r="L723" s="52"/>
      <c r="M723" s="55"/>
      <c r="N723" s="52"/>
      <c r="O723" s="52"/>
      <c r="P723" s="95"/>
      <c r="Q723" s="52"/>
      <c r="R723" s="52"/>
      <c r="S723" s="52"/>
      <c r="T723" s="52"/>
      <c r="U723" s="52"/>
      <c r="V723" s="52"/>
      <c r="W723" s="52"/>
      <c r="X723" s="52"/>
      <c r="Y723" s="52"/>
      <c r="Z723" s="52"/>
      <c r="AA723" s="52"/>
      <c r="AB723" s="52"/>
      <c r="AC723" s="52"/>
      <c r="AD723" s="52"/>
      <c r="AE723" s="52"/>
      <c r="AF723" s="52"/>
      <c r="AG723" s="52"/>
      <c r="AH723" s="52"/>
      <c r="AI723" s="52"/>
      <c r="AJ723" s="52"/>
    </row>
    <row r="724" spans="1:36" x14ac:dyDescent="0.25">
      <c r="I724" s="52"/>
      <c r="J724" s="101"/>
      <c r="K724" s="55"/>
      <c r="L724" s="52"/>
      <c r="M724" s="55"/>
      <c r="N724" s="52"/>
      <c r="O724" s="52"/>
      <c r="P724" s="95"/>
      <c r="Q724" s="52"/>
      <c r="R724" s="52"/>
      <c r="S724" s="52"/>
      <c r="T724" s="52"/>
      <c r="U724" s="52"/>
      <c r="V724" s="52"/>
      <c r="W724" s="52"/>
      <c r="X724" s="52"/>
      <c r="Y724" s="52"/>
      <c r="Z724" s="52"/>
      <c r="AA724" s="52"/>
      <c r="AB724" s="52"/>
      <c r="AC724" s="52"/>
      <c r="AD724" s="52"/>
      <c r="AE724" s="52"/>
      <c r="AF724" s="52"/>
      <c r="AG724" s="52"/>
      <c r="AH724" s="52"/>
      <c r="AI724" s="52"/>
      <c r="AJ724" s="52"/>
    </row>
    <row r="725" spans="1:36" ht="35.1" customHeight="1" x14ac:dyDescent="0.25">
      <c r="A725" s="50">
        <v>27104</v>
      </c>
      <c r="B725" s="175" t="s">
        <v>105</v>
      </c>
      <c r="C725" s="173"/>
      <c r="D725" s="173"/>
      <c r="E725" s="173"/>
      <c r="F725" s="173"/>
      <c r="G725" s="173"/>
      <c r="H725" s="173"/>
      <c r="I725" s="52"/>
      <c r="J725" s="101"/>
      <c r="K725" s="55"/>
      <c r="L725" s="72"/>
      <c r="M725" s="55"/>
      <c r="N725" s="52"/>
      <c r="O725" s="52"/>
      <c r="P725" s="95"/>
      <c r="Q725" s="52"/>
      <c r="R725" s="52"/>
      <c r="S725" s="52"/>
      <c r="T725" s="52"/>
      <c r="U725" s="52"/>
      <c r="V725" s="52"/>
      <c r="W725" s="52"/>
      <c r="X725" s="52"/>
      <c r="Y725" s="52"/>
      <c r="Z725" s="52"/>
      <c r="AA725" s="52"/>
      <c r="AB725" s="52"/>
      <c r="AC725" s="52"/>
      <c r="AD725" s="52"/>
      <c r="AE725" s="52"/>
      <c r="AF725" s="52"/>
      <c r="AG725" s="52"/>
      <c r="AH725" s="52"/>
      <c r="AI725" s="52"/>
      <c r="AJ725" s="52"/>
    </row>
    <row r="726" spans="1:36" x14ac:dyDescent="0.25">
      <c r="D726" s="23">
        <v>20000</v>
      </c>
      <c r="E726" s="2">
        <v>12</v>
      </c>
      <c r="F726" s="2"/>
      <c r="G726" s="10">
        <f>D726/E726</f>
        <v>1666.6666666666667</v>
      </c>
      <c r="I726" s="52"/>
      <c r="J726" s="101"/>
      <c r="K726" s="55"/>
      <c r="L726" s="52"/>
      <c r="M726" s="55"/>
      <c r="N726" s="52"/>
      <c r="O726" s="52"/>
      <c r="P726" s="95"/>
      <c r="Q726" s="52"/>
      <c r="R726" s="52"/>
      <c r="S726" s="52"/>
      <c r="T726" s="52"/>
      <c r="U726" s="52"/>
      <c r="V726" s="52"/>
      <c r="W726" s="52"/>
      <c r="X726" s="52"/>
      <c r="Y726" s="52"/>
      <c r="Z726" s="52"/>
      <c r="AA726" s="52"/>
      <c r="AB726" s="52"/>
      <c r="AC726" s="52"/>
      <c r="AD726" s="52"/>
      <c r="AE726" s="52"/>
      <c r="AF726" s="52"/>
      <c r="AG726" s="52"/>
      <c r="AH726" s="52"/>
      <c r="AI726" s="52"/>
      <c r="AJ726" s="52"/>
    </row>
    <row r="727" spans="1:36" x14ac:dyDescent="0.25">
      <c r="A727" s="20"/>
      <c r="B727" s="50" t="s">
        <v>1</v>
      </c>
      <c r="C727" s="50"/>
      <c r="D727" s="24" t="s">
        <v>2</v>
      </c>
      <c r="E727" s="50"/>
      <c r="F727" s="50" t="s">
        <v>3</v>
      </c>
      <c r="G727" s="27"/>
      <c r="H727" s="20"/>
      <c r="I727" s="52"/>
      <c r="J727" s="101"/>
      <c r="K727" s="55"/>
      <c r="L727" s="52"/>
      <c r="M727" s="55"/>
      <c r="N727" s="52"/>
      <c r="O727" s="52"/>
      <c r="P727" s="95"/>
      <c r="Q727" s="52"/>
      <c r="R727" s="52"/>
      <c r="S727" s="52"/>
      <c r="T727" s="52"/>
      <c r="U727" s="52"/>
      <c r="V727" s="52"/>
      <c r="W727" s="52"/>
      <c r="X727" s="52"/>
      <c r="Y727" s="52"/>
      <c r="Z727" s="52"/>
      <c r="AA727" s="52"/>
      <c r="AB727" s="52"/>
      <c r="AC727" s="52"/>
      <c r="AD727" s="52"/>
      <c r="AE727" s="52"/>
      <c r="AF727" s="52"/>
      <c r="AG727" s="52"/>
      <c r="AH727" s="52"/>
      <c r="AI727" s="52"/>
      <c r="AJ727" s="52"/>
    </row>
    <row r="728" spans="1:36" x14ac:dyDescent="0.25">
      <c r="A728" s="19" t="s">
        <v>4</v>
      </c>
      <c r="B728" s="5">
        <v>1666</v>
      </c>
      <c r="D728" s="5">
        <f>B728-F728</f>
        <v>1666</v>
      </c>
      <c r="F728" s="5">
        <f>SUM(J728:AZ728)</f>
        <v>0</v>
      </c>
      <c r="I728" s="52"/>
      <c r="J728" s="101"/>
      <c r="K728" s="55"/>
      <c r="L728" s="52"/>
      <c r="M728" s="55"/>
      <c r="N728" s="52"/>
      <c r="O728" s="52"/>
      <c r="P728" s="95"/>
      <c r="Q728" s="52"/>
      <c r="R728" s="52"/>
      <c r="S728" s="52"/>
      <c r="T728" s="52"/>
      <c r="U728" s="52"/>
      <c r="V728" s="52"/>
    </row>
    <row r="729" spans="1:36" x14ac:dyDescent="0.25">
      <c r="A729" s="19" t="s">
        <v>5</v>
      </c>
      <c r="B729" s="5">
        <v>1666</v>
      </c>
      <c r="D729" s="5">
        <f t="shared" ref="D729:D739" si="112">B729-F729</f>
        <v>1666</v>
      </c>
      <c r="F729" s="5">
        <f t="shared" ref="F729" si="113">SUM(J729:AZ729)</f>
        <v>0</v>
      </c>
      <c r="I729" s="52"/>
      <c r="J729" s="101"/>
      <c r="K729" s="55"/>
      <c r="L729" s="52"/>
      <c r="M729" s="55"/>
      <c r="N729" s="52"/>
      <c r="O729" s="52"/>
      <c r="P729" s="95"/>
      <c r="Q729" s="52"/>
      <c r="R729" s="52"/>
      <c r="S729" s="52"/>
      <c r="T729" s="52"/>
      <c r="U729" s="52"/>
      <c r="V729" s="52"/>
    </row>
    <row r="730" spans="1:36" x14ac:dyDescent="0.25">
      <c r="A730" s="19" t="s">
        <v>6</v>
      </c>
      <c r="B730" s="5">
        <v>1666</v>
      </c>
      <c r="D730" s="5">
        <f t="shared" si="112"/>
        <v>1666</v>
      </c>
      <c r="F730" s="5">
        <f>SUM(J730:AZ730)</f>
        <v>0</v>
      </c>
      <c r="I730" s="52"/>
      <c r="J730" s="101"/>
      <c r="K730" s="55"/>
      <c r="L730" s="52"/>
      <c r="M730" s="55"/>
      <c r="N730" s="52"/>
      <c r="O730" s="52"/>
      <c r="P730" s="95"/>
      <c r="Q730" s="52"/>
      <c r="R730" s="52"/>
      <c r="S730" s="52"/>
      <c r="T730" s="52"/>
      <c r="U730" s="52"/>
      <c r="V730" s="52"/>
    </row>
    <row r="731" spans="1:36" x14ac:dyDescent="0.25">
      <c r="A731" s="19" t="s">
        <v>7</v>
      </c>
      <c r="B731" s="5">
        <v>1666</v>
      </c>
      <c r="D731" s="5">
        <f t="shared" si="112"/>
        <v>1666</v>
      </c>
      <c r="F731" s="5">
        <f t="shared" ref="F731:F734" si="114">SUM(J731:AZ731)</f>
        <v>0</v>
      </c>
      <c r="I731" s="52"/>
      <c r="J731" s="105"/>
      <c r="K731" s="55"/>
      <c r="L731" s="52"/>
      <c r="M731" s="55"/>
      <c r="N731" s="52"/>
      <c r="O731" s="52"/>
      <c r="P731" s="95"/>
      <c r="Q731" s="52"/>
      <c r="R731" s="52"/>
      <c r="S731" s="52"/>
      <c r="T731" s="52"/>
      <c r="U731" s="52"/>
      <c r="V731" s="52"/>
    </row>
    <row r="732" spans="1:36" x14ac:dyDescent="0.25">
      <c r="A732" s="19" t="s">
        <v>8</v>
      </c>
      <c r="B732" s="5">
        <v>1667</v>
      </c>
      <c r="D732" s="5">
        <f t="shared" si="112"/>
        <v>1667</v>
      </c>
      <c r="F732" s="5">
        <f t="shared" si="114"/>
        <v>0</v>
      </c>
      <c r="I732" s="52"/>
      <c r="J732" s="101"/>
      <c r="K732" s="55"/>
      <c r="L732" s="52"/>
      <c r="M732" s="55"/>
      <c r="N732" s="52"/>
      <c r="O732" s="52"/>
      <c r="P732" s="95"/>
      <c r="Q732" s="52"/>
      <c r="R732" s="52"/>
      <c r="S732" s="52"/>
      <c r="T732" s="52"/>
      <c r="U732" s="52"/>
      <c r="V732" s="52"/>
    </row>
    <row r="733" spans="1:36" x14ac:dyDescent="0.25">
      <c r="A733" s="19" t="s">
        <v>9</v>
      </c>
      <c r="B733" s="5">
        <v>1667</v>
      </c>
      <c r="D733" s="5">
        <f t="shared" si="112"/>
        <v>1667</v>
      </c>
      <c r="F733" s="5">
        <f t="shared" si="114"/>
        <v>0</v>
      </c>
      <c r="I733" s="52"/>
      <c r="J733" s="101"/>
      <c r="K733" s="55"/>
      <c r="L733" s="52"/>
      <c r="M733" s="55"/>
      <c r="N733" s="52"/>
      <c r="O733" s="52"/>
      <c r="P733" s="95"/>
      <c r="Q733" s="52"/>
      <c r="R733" s="52"/>
      <c r="S733" s="52"/>
      <c r="T733" s="52"/>
      <c r="U733" s="52"/>
      <c r="V733" s="52"/>
    </row>
    <row r="734" spans="1:36" x14ac:dyDescent="0.25">
      <c r="A734" s="19" t="s">
        <v>10</v>
      </c>
      <c r="B734" s="5">
        <v>1667</v>
      </c>
      <c r="D734" s="5">
        <f t="shared" si="112"/>
        <v>-8333</v>
      </c>
      <c r="F734" s="5">
        <f t="shared" si="114"/>
        <v>10000</v>
      </c>
      <c r="I734" s="52"/>
      <c r="J734" s="105"/>
      <c r="K734" s="55"/>
      <c r="L734" s="55"/>
      <c r="M734" s="55"/>
      <c r="N734" s="52"/>
      <c r="O734" s="52"/>
      <c r="P734" s="95"/>
      <c r="Q734" s="125">
        <f>10000</f>
        <v>10000</v>
      </c>
      <c r="R734" s="52"/>
      <c r="S734" s="52"/>
      <c r="T734" s="52"/>
      <c r="U734" s="52"/>
      <c r="V734" s="52"/>
    </row>
    <row r="735" spans="1:36" x14ac:dyDescent="0.25">
      <c r="A735" s="19" t="s">
        <v>11</v>
      </c>
      <c r="B735" s="5">
        <v>1667</v>
      </c>
      <c r="D735" s="5">
        <f t="shared" si="112"/>
        <v>1667</v>
      </c>
      <c r="F735" s="5">
        <f t="shared" ref="F735:F739" si="115">SUM(J735:AZ735)</f>
        <v>0</v>
      </c>
      <c r="I735" s="52"/>
      <c r="J735" s="101"/>
      <c r="K735" s="55"/>
      <c r="L735" s="52"/>
      <c r="M735" s="55"/>
      <c r="N735" s="52"/>
      <c r="O735" s="52"/>
      <c r="P735" s="95"/>
      <c r="Q735" s="52"/>
      <c r="R735" s="52"/>
      <c r="S735" s="52"/>
      <c r="T735" s="52"/>
      <c r="U735" s="52"/>
      <c r="V735" s="52"/>
    </row>
    <row r="736" spans="1:36" x14ac:dyDescent="0.25">
      <c r="A736" s="19" t="s">
        <v>12</v>
      </c>
      <c r="B736" s="5">
        <v>1667</v>
      </c>
      <c r="D736" s="5">
        <f t="shared" si="112"/>
        <v>1667</v>
      </c>
      <c r="F736" s="5">
        <f t="shared" si="115"/>
        <v>0</v>
      </c>
      <c r="I736" s="52"/>
      <c r="J736" s="101"/>
      <c r="K736" s="55"/>
      <c r="L736" s="52"/>
      <c r="M736" s="55"/>
      <c r="N736" s="52"/>
      <c r="O736" s="52"/>
      <c r="P736" s="95"/>
      <c r="Q736" s="52"/>
      <c r="R736" s="52"/>
      <c r="S736" s="52"/>
      <c r="T736" s="52"/>
      <c r="U736" s="52"/>
      <c r="V736" s="52"/>
    </row>
    <row r="737" spans="1:22" x14ac:dyDescent="0.25">
      <c r="A737" s="19" t="s">
        <v>13</v>
      </c>
      <c r="B737" s="5">
        <v>1667</v>
      </c>
      <c r="D737" s="5">
        <f t="shared" si="112"/>
        <v>1667</v>
      </c>
      <c r="F737" s="5">
        <f t="shared" si="115"/>
        <v>0</v>
      </c>
      <c r="I737" s="52"/>
      <c r="J737" s="101"/>
      <c r="K737" s="55"/>
      <c r="L737" s="52"/>
      <c r="M737" s="55"/>
      <c r="N737" s="52"/>
      <c r="O737" s="52"/>
      <c r="P737" s="95"/>
      <c r="Q737" s="52"/>
      <c r="R737" s="52"/>
      <c r="S737" s="52"/>
      <c r="T737" s="52"/>
      <c r="U737" s="52"/>
      <c r="V737" s="52"/>
    </row>
    <row r="738" spans="1:22" x14ac:dyDescent="0.25">
      <c r="A738" s="19" t="s">
        <v>14</v>
      </c>
      <c r="B738" s="5">
        <v>1667</v>
      </c>
      <c r="D738" s="5">
        <f t="shared" si="112"/>
        <v>1667</v>
      </c>
      <c r="F738" s="5">
        <f t="shared" si="115"/>
        <v>0</v>
      </c>
      <c r="I738" s="52"/>
      <c r="J738" s="101"/>
      <c r="K738" s="55"/>
      <c r="L738" s="52"/>
      <c r="M738" s="55"/>
      <c r="N738" s="52"/>
      <c r="O738" s="52"/>
      <c r="P738" s="95"/>
      <c r="Q738" s="52"/>
      <c r="R738" s="52"/>
      <c r="S738" s="52"/>
      <c r="T738" s="52"/>
      <c r="U738" s="52"/>
      <c r="V738" s="52"/>
    </row>
    <row r="739" spans="1:22" x14ac:dyDescent="0.25">
      <c r="A739" s="19" t="s">
        <v>15</v>
      </c>
      <c r="B739" s="5">
        <v>1667</v>
      </c>
      <c r="D739" s="5">
        <f t="shared" si="112"/>
        <v>1667</v>
      </c>
      <c r="F739" s="5">
        <f t="shared" si="115"/>
        <v>0</v>
      </c>
      <c r="I739" s="52"/>
      <c r="J739" s="101"/>
      <c r="K739" s="55"/>
      <c r="L739" s="52"/>
      <c r="M739" s="55"/>
      <c r="N739" s="52"/>
      <c r="O739" s="52"/>
      <c r="P739" s="95"/>
      <c r="Q739" s="52"/>
      <c r="R739" s="52"/>
      <c r="S739" s="52"/>
      <c r="T739" s="52"/>
      <c r="U739" s="52"/>
      <c r="V739" s="52"/>
    </row>
    <row r="740" spans="1:22" x14ac:dyDescent="0.25">
      <c r="A740" s="6" t="s">
        <v>16</v>
      </c>
      <c r="B740" s="7">
        <f>SUM(B728:B739)</f>
        <v>20000</v>
      </c>
      <c r="D740" s="23">
        <f>SUM(D728:D739)</f>
        <v>10000</v>
      </c>
      <c r="F740" s="7">
        <f>SUM(F728:F739)</f>
        <v>10000</v>
      </c>
      <c r="I740" s="52"/>
      <c r="J740" s="101"/>
      <c r="K740" s="55"/>
      <c r="L740" s="52"/>
      <c r="M740" s="55"/>
      <c r="N740" s="52"/>
      <c r="O740" s="52"/>
      <c r="P740" s="95"/>
      <c r="Q740" s="52"/>
      <c r="R740" s="52"/>
      <c r="S740" s="52"/>
      <c r="T740" s="52"/>
      <c r="U740" s="52"/>
      <c r="V740" s="52"/>
    </row>
    <row r="741" spans="1:22" x14ac:dyDescent="0.25">
      <c r="I741" s="52"/>
      <c r="J741" s="101"/>
      <c r="K741" s="55"/>
      <c r="L741" s="52"/>
      <c r="M741" s="55"/>
      <c r="N741" s="52"/>
      <c r="O741" s="52"/>
      <c r="P741" s="95"/>
      <c r="Q741" s="52"/>
      <c r="R741" s="52"/>
      <c r="S741" s="52"/>
      <c r="T741" s="52"/>
      <c r="U741" s="52"/>
      <c r="V741" s="52"/>
    </row>
    <row r="742" spans="1:22" x14ac:dyDescent="0.25">
      <c r="I742" s="52"/>
      <c r="J742" s="101"/>
      <c r="K742" s="55"/>
      <c r="L742" s="52"/>
      <c r="M742" s="55"/>
      <c r="N742" s="52"/>
      <c r="O742" s="52"/>
      <c r="P742" s="95"/>
      <c r="Q742" s="52"/>
      <c r="R742" s="52"/>
      <c r="S742" s="52"/>
      <c r="T742" s="52"/>
      <c r="U742" s="52"/>
      <c r="V742" s="52"/>
    </row>
    <row r="743" spans="1:22" ht="20.100000000000001" customHeight="1" x14ac:dyDescent="0.25">
      <c r="A743" s="174">
        <v>27105</v>
      </c>
      <c r="B743" s="175" t="s">
        <v>43</v>
      </c>
      <c r="C743" s="175"/>
      <c r="D743" s="175"/>
      <c r="E743" s="175"/>
      <c r="F743" s="175"/>
      <c r="G743" s="175"/>
      <c r="H743" s="175"/>
      <c r="I743" s="52"/>
      <c r="J743" s="101"/>
      <c r="K743" s="55"/>
      <c r="L743" s="52"/>
      <c r="M743" s="55"/>
      <c r="N743" s="52"/>
      <c r="O743" s="52"/>
      <c r="P743" s="95"/>
      <c r="Q743" s="52"/>
      <c r="R743" s="52"/>
      <c r="S743" s="52"/>
      <c r="T743" s="52"/>
      <c r="U743" s="52"/>
      <c r="V743" s="52"/>
    </row>
    <row r="744" spans="1:22" x14ac:dyDescent="0.25">
      <c r="A744" s="174"/>
      <c r="B744" s="175"/>
      <c r="C744" s="175"/>
      <c r="D744" s="175"/>
      <c r="E744" s="175"/>
      <c r="F744" s="175"/>
      <c r="G744" s="175"/>
      <c r="H744" s="175"/>
      <c r="I744" s="52"/>
      <c r="J744" s="101"/>
      <c r="K744" s="55"/>
      <c r="L744" s="52"/>
      <c r="M744" s="55"/>
      <c r="N744" s="52"/>
      <c r="O744" s="52"/>
      <c r="P744" s="95"/>
      <c r="Q744" s="52"/>
      <c r="R744" s="52"/>
      <c r="S744" s="52"/>
      <c r="T744" s="52"/>
      <c r="U744" s="52"/>
      <c r="V744" s="52"/>
    </row>
    <row r="745" spans="1:22" x14ac:dyDescent="0.25">
      <c r="D745" s="23">
        <v>100</v>
      </c>
      <c r="E745" s="2">
        <v>12</v>
      </c>
      <c r="F745" s="2"/>
      <c r="G745" s="10">
        <f>D745/E745</f>
        <v>8.3333333333333339</v>
      </c>
      <c r="I745" s="52"/>
      <c r="J745" s="101"/>
      <c r="K745" s="55"/>
      <c r="L745" s="52"/>
      <c r="M745" s="55"/>
      <c r="N745" s="52"/>
      <c r="O745" s="52"/>
      <c r="P745" s="95"/>
      <c r="Q745" s="52"/>
      <c r="R745" s="52"/>
      <c r="S745" s="52"/>
      <c r="T745" s="52"/>
      <c r="U745" s="52"/>
      <c r="V745" s="52"/>
    </row>
    <row r="746" spans="1:22" s="20" customFormat="1" ht="20.100000000000001" customHeight="1" x14ac:dyDescent="0.25">
      <c r="B746" s="22" t="s">
        <v>1</v>
      </c>
      <c r="C746" s="22"/>
      <c r="D746" s="24" t="s">
        <v>2</v>
      </c>
      <c r="E746" s="22"/>
      <c r="F746" s="22" t="s">
        <v>3</v>
      </c>
      <c r="G746" s="27"/>
      <c r="I746" s="52"/>
      <c r="J746" s="101"/>
      <c r="K746" s="55"/>
      <c r="L746" s="52"/>
      <c r="M746" s="55"/>
      <c r="N746" s="52"/>
      <c r="O746" s="52"/>
      <c r="P746" s="95"/>
      <c r="Q746" s="52"/>
      <c r="R746" s="96"/>
      <c r="S746" s="96"/>
      <c r="T746" s="96"/>
      <c r="U746" s="96"/>
      <c r="V746" s="96"/>
    </row>
    <row r="747" spans="1:22" x14ac:dyDescent="0.25">
      <c r="A747" s="19" t="s">
        <v>4</v>
      </c>
      <c r="B747" s="5">
        <v>0</v>
      </c>
      <c r="D747" s="5">
        <f>B747-F747</f>
        <v>0</v>
      </c>
      <c r="F747" s="5">
        <f>SUM(J747:AZ747)</f>
        <v>0</v>
      </c>
      <c r="I747" s="96"/>
      <c r="J747" s="95"/>
      <c r="K747" s="107"/>
      <c r="L747" s="96"/>
      <c r="M747" s="107"/>
      <c r="N747" s="96"/>
      <c r="O747" s="96"/>
      <c r="P747" s="95"/>
      <c r="Q747" s="96"/>
      <c r="R747" s="52"/>
      <c r="S747" s="52"/>
      <c r="T747" s="52"/>
      <c r="U747" s="52"/>
      <c r="V747" s="52"/>
    </row>
    <row r="748" spans="1:22" x14ac:dyDescent="0.25">
      <c r="A748" s="19" t="s">
        <v>5</v>
      </c>
      <c r="B748" s="5">
        <v>0</v>
      </c>
      <c r="D748" s="5">
        <f t="shared" ref="D748:D758" si="116">B748-F748</f>
        <v>0</v>
      </c>
      <c r="F748" s="5">
        <f t="shared" ref="F748" si="117">SUM(J748:AZ748)</f>
        <v>0</v>
      </c>
      <c r="I748" s="52"/>
      <c r="J748" s="101"/>
      <c r="K748" s="55"/>
      <c r="L748" s="52"/>
      <c r="M748" s="55"/>
      <c r="N748" s="52"/>
      <c r="O748" s="52"/>
      <c r="P748" s="95"/>
      <c r="Q748" s="52"/>
      <c r="R748" s="52"/>
      <c r="S748" s="52"/>
      <c r="T748" s="52"/>
      <c r="U748" s="52"/>
      <c r="V748" s="52"/>
    </row>
    <row r="749" spans="1:22" x14ac:dyDescent="0.25">
      <c r="A749" s="19" t="s">
        <v>6</v>
      </c>
      <c r="B749" s="5">
        <v>100</v>
      </c>
      <c r="D749" s="5">
        <f t="shared" si="116"/>
        <v>100</v>
      </c>
      <c r="F749" s="5">
        <f>SUM(J749:AZ749)</f>
        <v>0</v>
      </c>
      <c r="I749" s="52"/>
      <c r="J749" s="101"/>
      <c r="K749" s="55"/>
      <c r="L749" s="52"/>
      <c r="M749" s="55"/>
      <c r="N749" s="52"/>
      <c r="O749" s="52"/>
      <c r="P749" s="95"/>
      <c r="Q749" s="52"/>
      <c r="R749" s="52"/>
      <c r="S749" s="52"/>
      <c r="T749" s="52"/>
      <c r="U749" s="52"/>
      <c r="V749" s="52"/>
    </row>
    <row r="750" spans="1:22" x14ac:dyDescent="0.25">
      <c r="A750" s="19" t="s">
        <v>7</v>
      </c>
      <c r="B750" s="5">
        <v>0</v>
      </c>
      <c r="D750" s="5">
        <f t="shared" si="116"/>
        <v>0</v>
      </c>
      <c r="F750" s="5">
        <f t="shared" ref="F750:F752" si="118">SUM(J750:AZ750)</f>
        <v>0</v>
      </c>
    </row>
    <row r="751" spans="1:22" x14ac:dyDescent="0.25">
      <c r="A751" s="19" t="s">
        <v>8</v>
      </c>
      <c r="B751" s="5">
        <v>0</v>
      </c>
      <c r="D751" s="5">
        <f t="shared" si="116"/>
        <v>0</v>
      </c>
      <c r="F751" s="5">
        <f t="shared" si="118"/>
        <v>0</v>
      </c>
    </row>
    <row r="752" spans="1:22" x14ac:dyDescent="0.25">
      <c r="A752" s="19" t="s">
        <v>9</v>
      </c>
      <c r="B752" s="5">
        <v>0</v>
      </c>
      <c r="D752" s="5">
        <f t="shared" si="116"/>
        <v>0</v>
      </c>
      <c r="F752" s="5">
        <f t="shared" si="118"/>
        <v>0</v>
      </c>
    </row>
    <row r="753" spans="1:29" x14ac:dyDescent="0.25">
      <c r="A753" s="19" t="s">
        <v>10</v>
      </c>
      <c r="B753" s="5">
        <v>0</v>
      </c>
      <c r="D753" s="5">
        <f t="shared" si="116"/>
        <v>0</v>
      </c>
      <c r="F753" s="5">
        <f>SUM(K753:AZ753)</f>
        <v>0</v>
      </c>
    </row>
    <row r="754" spans="1:29" x14ac:dyDescent="0.25">
      <c r="A754" s="19" t="s">
        <v>11</v>
      </c>
      <c r="B754" s="5">
        <v>0</v>
      </c>
      <c r="D754" s="5">
        <f t="shared" si="116"/>
        <v>0</v>
      </c>
      <c r="F754" s="5">
        <f t="shared" ref="F754:F758" si="119">SUM(J754:AZ754)</f>
        <v>0</v>
      </c>
    </row>
    <row r="755" spans="1:29" x14ac:dyDescent="0.25">
      <c r="A755" s="19" t="s">
        <v>12</v>
      </c>
      <c r="B755" s="5">
        <v>0</v>
      </c>
      <c r="D755" s="5">
        <f t="shared" si="116"/>
        <v>0</v>
      </c>
      <c r="F755" s="5">
        <f t="shared" si="119"/>
        <v>0</v>
      </c>
    </row>
    <row r="756" spans="1:29" x14ac:dyDescent="0.25">
      <c r="A756" s="19" t="s">
        <v>13</v>
      </c>
      <c r="B756" s="5">
        <v>0</v>
      </c>
      <c r="D756" s="5">
        <f t="shared" si="116"/>
        <v>0</v>
      </c>
      <c r="F756" s="5">
        <f t="shared" si="119"/>
        <v>0</v>
      </c>
    </row>
    <row r="757" spans="1:29" x14ac:dyDescent="0.25">
      <c r="A757" s="19" t="s">
        <v>14</v>
      </c>
      <c r="B757" s="5">
        <v>0</v>
      </c>
      <c r="D757" s="5">
        <f t="shared" si="116"/>
        <v>0</v>
      </c>
      <c r="F757" s="5">
        <f t="shared" si="119"/>
        <v>0</v>
      </c>
    </row>
    <row r="758" spans="1:29" x14ac:dyDescent="0.25">
      <c r="A758" s="19" t="s">
        <v>15</v>
      </c>
      <c r="B758" s="5">
        <v>0</v>
      </c>
      <c r="D758" s="5">
        <f t="shared" si="116"/>
        <v>0</v>
      </c>
      <c r="F758" s="5">
        <f t="shared" si="119"/>
        <v>0</v>
      </c>
    </row>
    <row r="759" spans="1:29" x14ac:dyDescent="0.25">
      <c r="A759" s="6" t="s">
        <v>16</v>
      </c>
      <c r="B759" s="7">
        <f>SUM(B747:B758)</f>
        <v>100</v>
      </c>
      <c r="D759" s="23">
        <f>SUM(D747:D758)</f>
        <v>100</v>
      </c>
      <c r="F759" s="7">
        <f>SUM(F747:F758)</f>
        <v>0</v>
      </c>
    </row>
    <row r="760" spans="1:29" x14ac:dyDescent="0.25">
      <c r="I760" s="52"/>
      <c r="J760" s="101"/>
      <c r="K760" s="55"/>
      <c r="L760" s="52"/>
      <c r="M760" s="55"/>
      <c r="N760" s="52"/>
      <c r="O760" s="52"/>
      <c r="P760" s="95"/>
      <c r="Q760" s="52"/>
      <c r="R760" s="52"/>
      <c r="S760" s="52"/>
      <c r="T760" s="52"/>
      <c r="U760" s="52"/>
      <c r="V760" s="52"/>
      <c r="W760" s="52"/>
      <c r="X760" s="52"/>
      <c r="Y760" s="52"/>
      <c r="Z760" s="52"/>
      <c r="AA760" s="52"/>
      <c r="AB760" s="52"/>
      <c r="AC760" s="52"/>
    </row>
    <row r="761" spans="1:29" x14ac:dyDescent="0.25">
      <c r="I761" s="52"/>
      <c r="J761" s="101"/>
      <c r="K761" s="55"/>
      <c r="L761" s="52"/>
      <c r="M761" s="55"/>
      <c r="N761" s="52"/>
      <c r="O761" s="52"/>
      <c r="P761" s="95"/>
      <c r="Q761" s="52"/>
      <c r="R761" s="52"/>
      <c r="S761" s="52"/>
      <c r="T761" s="52"/>
      <c r="U761" s="52"/>
      <c r="V761" s="52"/>
      <c r="W761" s="52"/>
      <c r="X761" s="52"/>
      <c r="Y761" s="52"/>
      <c r="Z761" s="52"/>
      <c r="AA761" s="52"/>
      <c r="AB761" s="52"/>
      <c r="AC761" s="52"/>
    </row>
    <row r="762" spans="1:29" x14ac:dyDescent="0.25">
      <c r="A762" s="174">
        <v>27106</v>
      </c>
      <c r="B762" s="175" t="s">
        <v>106</v>
      </c>
      <c r="C762" s="175"/>
      <c r="D762" s="175"/>
      <c r="E762" s="175"/>
      <c r="F762" s="175"/>
      <c r="G762" s="175"/>
      <c r="H762" s="175"/>
      <c r="I762" s="55"/>
      <c r="J762" s="142"/>
      <c r="K762" s="55"/>
      <c r="L762" s="72"/>
      <c r="M762" s="83"/>
      <c r="N762" s="72"/>
      <c r="O762" s="52"/>
      <c r="P762" s="95"/>
      <c r="Q762" s="52"/>
      <c r="R762" s="52"/>
      <c r="S762" s="52"/>
      <c r="T762" s="52"/>
      <c r="U762" s="52"/>
      <c r="V762" s="52"/>
      <c r="W762" s="52"/>
      <c r="X762" s="52"/>
      <c r="Y762" s="52"/>
      <c r="Z762" s="52"/>
      <c r="AA762" s="52"/>
      <c r="AB762" s="52"/>
      <c r="AC762" s="52"/>
    </row>
    <row r="763" spans="1:29" x14ac:dyDescent="0.25">
      <c r="A763" s="174"/>
      <c r="B763" s="175"/>
      <c r="C763" s="175"/>
      <c r="D763" s="175"/>
      <c r="E763" s="175"/>
      <c r="F763" s="175"/>
      <c r="G763" s="175"/>
      <c r="H763" s="175"/>
      <c r="I763" s="52"/>
      <c r="J763" s="101"/>
      <c r="K763" s="55"/>
      <c r="L763" s="72"/>
      <c r="M763" s="55"/>
      <c r="N763" s="52"/>
      <c r="O763" s="52"/>
      <c r="P763" s="95"/>
      <c r="Q763" s="52"/>
      <c r="R763" s="52"/>
      <c r="S763" s="52"/>
      <c r="T763" s="52"/>
      <c r="U763" s="52"/>
      <c r="V763" s="52"/>
      <c r="W763" s="52"/>
      <c r="X763" s="52"/>
      <c r="Y763" s="52"/>
      <c r="Z763" s="52"/>
      <c r="AA763" s="52"/>
      <c r="AB763" s="52"/>
      <c r="AC763" s="52"/>
    </row>
    <row r="764" spans="1:29" x14ac:dyDescent="0.25">
      <c r="D764" s="23">
        <v>200000</v>
      </c>
      <c r="E764" s="2">
        <v>12</v>
      </c>
      <c r="F764" s="2"/>
      <c r="G764" s="10">
        <f>D764/E764</f>
        <v>16666.666666666668</v>
      </c>
      <c r="I764" s="52"/>
      <c r="J764" s="101"/>
      <c r="K764" s="55"/>
      <c r="L764" s="52"/>
      <c r="M764" s="55"/>
      <c r="N764" s="52"/>
      <c r="O764" s="52"/>
      <c r="P764" s="95"/>
      <c r="Q764" s="52"/>
      <c r="R764" s="52"/>
      <c r="S764" s="52"/>
      <c r="T764" s="52"/>
      <c r="U764" s="52"/>
      <c r="V764" s="52"/>
      <c r="W764" s="52"/>
      <c r="X764" s="52"/>
      <c r="Y764" s="52"/>
      <c r="Z764" s="52"/>
      <c r="AA764" s="52"/>
      <c r="AB764" s="52"/>
      <c r="AC764" s="52"/>
    </row>
    <row r="765" spans="1:29" x14ac:dyDescent="0.25">
      <c r="A765" s="20"/>
      <c r="B765" s="50" t="s">
        <v>1</v>
      </c>
      <c r="C765" s="50"/>
      <c r="D765" s="24" t="s">
        <v>2</v>
      </c>
      <c r="E765" s="50"/>
      <c r="F765" s="50" t="s">
        <v>3</v>
      </c>
      <c r="G765" s="27"/>
      <c r="H765" s="20"/>
      <c r="I765" s="52"/>
      <c r="J765" s="101"/>
      <c r="K765" s="55"/>
      <c r="L765" s="52"/>
      <c r="M765" s="55"/>
      <c r="N765" s="52"/>
      <c r="O765" s="52"/>
      <c r="P765" s="95"/>
      <c r="Q765" s="52"/>
      <c r="R765" s="52"/>
      <c r="S765" s="52"/>
      <c r="T765" s="52"/>
      <c r="U765" s="52"/>
      <c r="V765" s="52"/>
      <c r="W765" s="52"/>
      <c r="X765" s="52"/>
      <c r="Y765" s="52"/>
      <c r="Z765" s="52"/>
      <c r="AA765" s="52"/>
      <c r="AB765" s="52"/>
      <c r="AC765" s="52"/>
    </row>
    <row r="766" spans="1:29" x14ac:dyDescent="0.25">
      <c r="A766" s="19" t="s">
        <v>4</v>
      </c>
      <c r="B766" s="5">
        <v>16666</v>
      </c>
      <c r="D766" s="5">
        <f>B766-F766</f>
        <v>16666</v>
      </c>
      <c r="F766" s="5">
        <f>SUM(J766:AZ766)</f>
        <v>0</v>
      </c>
      <c r="I766" s="52"/>
      <c r="J766" s="101"/>
      <c r="K766" s="55"/>
      <c r="L766" s="52"/>
      <c r="M766" s="55"/>
      <c r="N766" s="52"/>
      <c r="O766" s="52"/>
      <c r="P766" s="95"/>
      <c r="Q766" s="52"/>
      <c r="R766" s="52"/>
      <c r="S766" s="52"/>
      <c r="T766" s="52"/>
      <c r="U766" s="52"/>
      <c r="V766" s="52"/>
      <c r="W766" s="52"/>
      <c r="X766" s="52"/>
      <c r="Y766" s="52"/>
      <c r="Z766" s="52"/>
      <c r="AA766" s="52"/>
      <c r="AB766" s="52"/>
      <c r="AC766" s="52"/>
    </row>
    <row r="767" spans="1:29" x14ac:dyDescent="0.25">
      <c r="A767" s="19" t="s">
        <v>5</v>
      </c>
      <c r="B767" s="5">
        <v>16666</v>
      </c>
      <c r="D767" s="5">
        <f t="shared" ref="D767:D777" si="120">B767-F767</f>
        <v>16666</v>
      </c>
      <c r="F767" s="5">
        <f t="shared" ref="F767" si="121">SUM(J767:AZ767)</f>
        <v>0</v>
      </c>
      <c r="I767" s="52"/>
      <c r="J767" s="101"/>
      <c r="K767" s="55"/>
      <c r="L767" s="52"/>
      <c r="M767" s="55"/>
      <c r="N767" s="52"/>
      <c r="O767" s="52"/>
      <c r="P767" s="95"/>
      <c r="Q767" s="52"/>
      <c r="R767" s="52"/>
      <c r="S767" s="52"/>
      <c r="T767" s="52"/>
      <c r="U767" s="52"/>
      <c r="V767" s="52"/>
      <c r="W767" s="52"/>
      <c r="X767" s="52"/>
      <c r="Y767" s="52"/>
      <c r="Z767" s="52"/>
      <c r="AA767" s="52"/>
      <c r="AB767" s="52"/>
      <c r="AC767" s="52"/>
    </row>
    <row r="768" spans="1:29" x14ac:dyDescent="0.25">
      <c r="A768" s="19" t="s">
        <v>6</v>
      </c>
      <c r="B768" s="5">
        <v>16666</v>
      </c>
      <c r="D768" s="5">
        <f t="shared" si="120"/>
        <v>-26167.600000000006</v>
      </c>
      <c r="F768" s="5">
        <f>SUM(J768:AZ768)</f>
        <v>42833.600000000006</v>
      </c>
      <c r="I768" s="52"/>
      <c r="J768" s="101"/>
      <c r="K768" s="55"/>
      <c r="L768" s="52"/>
      <c r="M768" s="55"/>
      <c r="N768" s="55">
        <f>2714.4</f>
        <v>2714.4</v>
      </c>
      <c r="O768" s="52"/>
      <c r="P768" s="95"/>
      <c r="Q768" s="125">
        <v>15000</v>
      </c>
      <c r="R768" s="52"/>
      <c r="S768" s="52"/>
      <c r="T768" s="33">
        <f>3619.2</f>
        <v>3619.2</v>
      </c>
      <c r="U768" s="125">
        <f>21500</f>
        <v>21500</v>
      </c>
      <c r="V768" s="52"/>
      <c r="W768" s="52"/>
      <c r="X768" s="52"/>
      <c r="Y768" s="52"/>
      <c r="Z768" s="52"/>
      <c r="AA768" s="52"/>
      <c r="AB768" s="52"/>
      <c r="AC768" s="52"/>
    </row>
    <row r="769" spans="1:29" x14ac:dyDescent="0.25">
      <c r="A769" s="19" t="s">
        <v>7</v>
      </c>
      <c r="B769" s="5">
        <v>16666</v>
      </c>
      <c r="D769" s="5">
        <f t="shared" si="120"/>
        <v>16666</v>
      </c>
      <c r="F769" s="5">
        <f t="shared" ref="F769:F772" si="122">SUM(J769:AZ769)</f>
        <v>0</v>
      </c>
      <c r="I769" s="52"/>
      <c r="J769" s="105"/>
      <c r="K769" s="83"/>
      <c r="L769" s="52"/>
      <c r="M769" s="55"/>
      <c r="N769" s="52"/>
      <c r="O769" s="52"/>
      <c r="P769" s="95"/>
      <c r="Q769" s="52"/>
      <c r="R769" s="52"/>
      <c r="S769" s="52"/>
      <c r="T769" s="52"/>
      <c r="U769" s="52"/>
      <c r="V769" s="52"/>
      <c r="W769" s="52"/>
      <c r="X769" s="52"/>
      <c r="Y769" s="52"/>
      <c r="Z769" s="52"/>
      <c r="AA769" s="52"/>
      <c r="AB769" s="52"/>
      <c r="AC769" s="52"/>
    </row>
    <row r="770" spans="1:29" x14ac:dyDescent="0.25">
      <c r="A770" s="19" t="s">
        <v>8</v>
      </c>
      <c r="B770" s="5">
        <v>16667</v>
      </c>
      <c r="D770" s="5">
        <f t="shared" si="120"/>
        <v>16667</v>
      </c>
      <c r="F770" s="5">
        <f t="shared" si="122"/>
        <v>0</v>
      </c>
      <c r="I770" s="52"/>
      <c r="J770" s="105"/>
      <c r="K770" s="83"/>
      <c r="L770" s="52"/>
      <c r="M770" s="55"/>
      <c r="N770" s="52"/>
      <c r="O770" s="52"/>
      <c r="P770" s="95"/>
      <c r="Q770" s="52"/>
      <c r="R770" s="52"/>
      <c r="S770" s="52"/>
      <c r="T770" s="52"/>
      <c r="U770" s="52"/>
      <c r="V770" s="52"/>
      <c r="W770" s="52"/>
      <c r="X770" s="52"/>
      <c r="Y770" s="52"/>
      <c r="Z770" s="52"/>
      <c r="AA770" s="52"/>
      <c r="AB770" s="52"/>
      <c r="AC770" s="52"/>
    </row>
    <row r="771" spans="1:29" x14ac:dyDescent="0.25">
      <c r="A771" s="19" t="s">
        <v>9</v>
      </c>
      <c r="B771" s="5">
        <v>16667</v>
      </c>
      <c r="D771" s="5">
        <f t="shared" si="120"/>
        <v>16667</v>
      </c>
      <c r="F771" s="5">
        <f t="shared" si="122"/>
        <v>0</v>
      </c>
      <c r="I771" s="52"/>
      <c r="J771" s="101"/>
      <c r="K771" s="55"/>
      <c r="L771" s="52"/>
      <c r="N771" s="52"/>
      <c r="O771" s="52"/>
      <c r="P771" s="95"/>
      <c r="Q771" s="52"/>
      <c r="R771" s="52"/>
      <c r="S771" s="52"/>
      <c r="T771" s="52"/>
      <c r="U771" s="52"/>
      <c r="V771" s="52"/>
      <c r="W771" s="52"/>
      <c r="X771" s="52"/>
      <c r="Y771" s="52"/>
      <c r="Z771" s="52"/>
      <c r="AA771" s="52"/>
      <c r="AB771" s="52"/>
      <c r="AC771" s="52"/>
    </row>
    <row r="772" spans="1:29" x14ac:dyDescent="0.25">
      <c r="A772" s="19" t="s">
        <v>10</v>
      </c>
      <c r="B772" s="5">
        <v>16667</v>
      </c>
      <c r="D772" s="5">
        <f t="shared" si="120"/>
        <v>-36349</v>
      </c>
      <c r="F772" s="5">
        <f t="shared" si="122"/>
        <v>53016</v>
      </c>
      <c r="I772" s="52"/>
      <c r="J772" s="101"/>
      <c r="K772" s="105"/>
      <c r="L772" s="55"/>
      <c r="M772" s="125">
        <f>3000</f>
        <v>3000</v>
      </c>
      <c r="N772" s="125">
        <f>6000</f>
        <v>6000</v>
      </c>
      <c r="O772" s="125">
        <v>10000</v>
      </c>
      <c r="P772" s="95"/>
      <c r="Q772" s="52"/>
      <c r="R772" s="55"/>
      <c r="S772" s="55">
        <f>3016</f>
        <v>3016</v>
      </c>
      <c r="T772" s="125">
        <v>31000</v>
      </c>
      <c r="U772" s="52"/>
      <c r="V772" s="52"/>
      <c r="W772" s="52"/>
      <c r="X772" s="52"/>
      <c r="Y772" s="52"/>
      <c r="Z772" s="52"/>
      <c r="AA772" s="52"/>
      <c r="AB772" s="52"/>
      <c r="AC772" s="52"/>
    </row>
    <row r="773" spans="1:29" x14ac:dyDescent="0.25">
      <c r="A773" s="19" t="s">
        <v>11</v>
      </c>
      <c r="B773" s="5">
        <v>16667</v>
      </c>
      <c r="D773" s="5">
        <f t="shared" si="120"/>
        <v>-509</v>
      </c>
      <c r="F773" s="5">
        <f t="shared" ref="F773:F777" si="123">SUM(J773:AZ773)</f>
        <v>17176</v>
      </c>
      <c r="I773" s="52"/>
      <c r="J773" s="101"/>
      <c r="K773" s="55"/>
      <c r="L773" s="52"/>
      <c r="M773" s="125">
        <f>13000</f>
        <v>13000</v>
      </c>
      <c r="N773" s="52"/>
      <c r="O773" s="52"/>
      <c r="P773" s="95"/>
      <c r="Q773" s="55">
        <f>4176</f>
        <v>4176</v>
      </c>
      <c r="R773" s="52"/>
      <c r="S773" s="52"/>
      <c r="T773" s="52"/>
      <c r="U773" s="52"/>
      <c r="V773" s="52"/>
      <c r="W773" s="52"/>
      <c r="X773" s="52"/>
      <c r="Y773" s="52"/>
      <c r="Z773" s="52"/>
      <c r="AA773" s="52"/>
      <c r="AB773" s="52"/>
      <c r="AC773" s="52"/>
    </row>
    <row r="774" spans="1:29" x14ac:dyDescent="0.25">
      <c r="A774" s="19" t="s">
        <v>12</v>
      </c>
      <c r="B774" s="5">
        <v>16667</v>
      </c>
      <c r="D774" s="5">
        <f t="shared" si="120"/>
        <v>-13333</v>
      </c>
      <c r="F774" s="5">
        <f t="shared" si="123"/>
        <v>30000</v>
      </c>
      <c r="I774" s="52"/>
      <c r="J774" s="101"/>
      <c r="K774" s="55"/>
      <c r="L774" s="125">
        <f>10000</f>
        <v>10000</v>
      </c>
      <c r="M774" s="55"/>
      <c r="N774" s="52"/>
      <c r="O774" s="52"/>
      <c r="P774" s="95"/>
      <c r="Q774" s="52"/>
      <c r="R774" s="52"/>
      <c r="S774" s="52"/>
      <c r="T774" s="52"/>
      <c r="U774" s="52"/>
      <c r="V774" s="52"/>
      <c r="W774" s="52"/>
      <c r="X774" s="125">
        <v>20000</v>
      </c>
      <c r="Y774" s="52"/>
      <c r="Z774" s="52"/>
      <c r="AA774" s="52"/>
      <c r="AB774" s="52"/>
      <c r="AC774" s="52"/>
    </row>
    <row r="775" spans="1:29" x14ac:dyDescent="0.25">
      <c r="A775" s="19" t="s">
        <v>13</v>
      </c>
      <c r="B775" s="5">
        <v>16667</v>
      </c>
      <c r="D775" s="5">
        <f t="shared" si="120"/>
        <v>4115</v>
      </c>
      <c r="F775" s="5">
        <f t="shared" si="123"/>
        <v>12552</v>
      </c>
      <c r="I775" s="52"/>
      <c r="J775" s="101"/>
      <c r="K775" s="55"/>
      <c r="L775" s="52"/>
      <c r="M775" s="55">
        <f>2552</f>
        <v>2552</v>
      </c>
      <c r="N775" s="52"/>
      <c r="O775" s="52"/>
      <c r="P775" s="95"/>
      <c r="Q775" s="52"/>
      <c r="R775" s="125">
        <f>10000</f>
        <v>10000</v>
      </c>
      <c r="S775" s="52"/>
      <c r="T775" s="52"/>
      <c r="U775" s="52"/>
      <c r="V775" s="52"/>
      <c r="W775" s="52"/>
      <c r="X775" s="52"/>
      <c r="Y775" s="52"/>
      <c r="Z775" s="52"/>
      <c r="AA775" s="52"/>
      <c r="AB775" s="52"/>
      <c r="AC775" s="52"/>
    </row>
    <row r="776" spans="1:29" x14ac:dyDescent="0.25">
      <c r="A776" s="19" t="s">
        <v>14</v>
      </c>
      <c r="B776" s="5">
        <v>16667</v>
      </c>
      <c r="D776" s="5">
        <f t="shared" si="120"/>
        <v>16667</v>
      </c>
      <c r="F776" s="5">
        <f t="shared" si="123"/>
        <v>0</v>
      </c>
      <c r="I776" s="52"/>
      <c r="J776" s="101"/>
      <c r="K776" s="55"/>
      <c r="L776" s="52"/>
      <c r="M776" s="55"/>
      <c r="N776" s="52"/>
      <c r="O776" s="52"/>
      <c r="P776" s="95"/>
      <c r="Q776" s="52"/>
      <c r="R776" s="52"/>
      <c r="S776" s="52"/>
      <c r="T776" s="52"/>
      <c r="U776" s="52"/>
      <c r="V776" s="52"/>
      <c r="W776" s="52"/>
      <c r="X776" s="52"/>
      <c r="Y776" s="52"/>
      <c r="Z776" s="52"/>
      <c r="AA776" s="52"/>
      <c r="AB776" s="52"/>
      <c r="AC776" s="52"/>
    </row>
    <row r="777" spans="1:29" x14ac:dyDescent="0.25">
      <c r="A777" s="19" t="s">
        <v>15</v>
      </c>
      <c r="B777" s="5">
        <v>16667</v>
      </c>
      <c r="D777" s="5">
        <f t="shared" si="120"/>
        <v>16667</v>
      </c>
      <c r="F777" s="5">
        <f t="shared" si="123"/>
        <v>0</v>
      </c>
      <c r="I777" s="52"/>
      <c r="J777" s="101"/>
      <c r="K777" s="55"/>
      <c r="L777" s="52"/>
      <c r="M777" s="55"/>
      <c r="N777" s="52"/>
      <c r="O777" s="52"/>
      <c r="P777" s="95"/>
      <c r="Q777" s="52"/>
      <c r="R777" s="52"/>
      <c r="S777" s="52"/>
      <c r="T777" s="52"/>
      <c r="U777" s="52"/>
      <c r="V777" s="52"/>
      <c r="W777" s="52"/>
      <c r="X777" s="52"/>
      <c r="Y777" s="52"/>
      <c r="Z777" s="52"/>
      <c r="AA777" s="52"/>
      <c r="AB777" s="52"/>
      <c r="AC777" s="52"/>
    </row>
    <row r="778" spans="1:29" x14ac:dyDescent="0.25">
      <c r="A778" s="6" t="s">
        <v>16</v>
      </c>
      <c r="B778" s="7">
        <f>SUM(B766:B777)</f>
        <v>200000</v>
      </c>
      <c r="D778" s="23">
        <f>SUM(D766:D777)</f>
        <v>44422.399999999994</v>
      </c>
      <c r="F778" s="7">
        <f>SUM(F766:F777)</f>
        <v>155577.60000000001</v>
      </c>
      <c r="I778" s="52"/>
      <c r="J778" s="101"/>
      <c r="K778" s="55"/>
      <c r="L778" s="52"/>
      <c r="M778" s="55"/>
      <c r="N778" s="52"/>
      <c r="O778" s="52"/>
      <c r="P778" s="95"/>
      <c r="Q778" s="52"/>
      <c r="R778" s="52"/>
      <c r="S778" s="52"/>
      <c r="T778" s="52"/>
      <c r="U778" s="52"/>
      <c r="V778" s="52"/>
      <c r="W778" s="52"/>
      <c r="X778" s="52"/>
      <c r="Y778" s="52"/>
      <c r="Z778" s="52"/>
      <c r="AA778" s="52"/>
      <c r="AB778" s="52"/>
      <c r="AC778" s="52"/>
    </row>
    <row r="779" spans="1:29" x14ac:dyDescent="0.25">
      <c r="B779" s="34"/>
      <c r="D779" s="33"/>
      <c r="I779" s="52"/>
      <c r="J779" s="101"/>
      <c r="K779" s="55"/>
      <c r="L779" s="52"/>
      <c r="M779" s="55"/>
      <c r="N779" s="52"/>
      <c r="O779" s="52"/>
      <c r="P779" s="95"/>
      <c r="Q779" s="52"/>
      <c r="R779" s="52"/>
      <c r="S779" s="52"/>
      <c r="T779" s="52"/>
      <c r="U779" s="52"/>
      <c r="V779" s="52"/>
      <c r="W779" s="52"/>
      <c r="X779" s="52"/>
      <c r="Y779" s="52"/>
      <c r="Z779" s="52"/>
      <c r="AA779" s="52"/>
      <c r="AB779" s="52"/>
      <c r="AC779" s="52"/>
    </row>
    <row r="780" spans="1:29" x14ac:dyDescent="0.25">
      <c r="I780" s="52"/>
      <c r="J780" s="101"/>
      <c r="K780" s="55"/>
      <c r="L780" s="52"/>
      <c r="M780" s="55"/>
      <c r="N780" s="52"/>
      <c r="O780" s="52"/>
      <c r="P780" s="95"/>
      <c r="Q780" s="52"/>
      <c r="R780" s="52"/>
      <c r="S780" s="52"/>
      <c r="T780" s="52"/>
      <c r="U780" s="52"/>
      <c r="V780" s="52"/>
      <c r="W780" s="52"/>
      <c r="X780" s="52"/>
      <c r="Y780" s="52"/>
      <c r="Z780" s="52"/>
      <c r="AA780" s="52"/>
      <c r="AB780" s="52"/>
      <c r="AC780" s="52"/>
    </row>
    <row r="781" spans="1:29" x14ac:dyDescent="0.25">
      <c r="A781" s="174">
        <v>27203</v>
      </c>
      <c r="B781" s="175" t="s">
        <v>94</v>
      </c>
      <c r="C781" s="175"/>
      <c r="D781" s="175"/>
      <c r="E781" s="175"/>
      <c r="F781" s="175"/>
      <c r="G781" s="175"/>
      <c r="H781" s="175"/>
      <c r="I781" s="52"/>
      <c r="J781" s="101"/>
      <c r="K781" s="55"/>
      <c r="L781" s="72"/>
      <c r="M781" s="55"/>
      <c r="N781" s="52"/>
      <c r="O781" s="52"/>
      <c r="P781" s="95"/>
      <c r="Q781" s="52"/>
      <c r="R781" s="52"/>
      <c r="S781" s="52"/>
      <c r="T781" s="52"/>
      <c r="U781" s="52"/>
      <c r="V781" s="52"/>
      <c r="W781" s="52"/>
      <c r="X781" s="52"/>
      <c r="Y781" s="52"/>
      <c r="Z781" s="52"/>
      <c r="AA781" s="52"/>
      <c r="AB781" s="52"/>
      <c r="AC781" s="52"/>
    </row>
    <row r="782" spans="1:29" x14ac:dyDescent="0.25">
      <c r="A782" s="174"/>
      <c r="B782" s="175"/>
      <c r="C782" s="175"/>
      <c r="D782" s="175"/>
      <c r="E782" s="175"/>
      <c r="F782" s="175"/>
      <c r="G782" s="175"/>
      <c r="H782" s="175"/>
      <c r="I782" s="52"/>
      <c r="J782" s="101"/>
      <c r="K782" s="55"/>
      <c r="L782" s="52"/>
      <c r="M782" s="55"/>
      <c r="N782" s="52"/>
      <c r="O782" s="52"/>
      <c r="P782" s="95"/>
      <c r="Q782" s="52"/>
      <c r="R782" s="52"/>
      <c r="S782" s="52"/>
      <c r="T782" s="52"/>
      <c r="U782" s="52"/>
      <c r="V782" s="52"/>
      <c r="W782" s="52"/>
      <c r="X782" s="52"/>
      <c r="Y782" s="52"/>
      <c r="Z782" s="52"/>
      <c r="AA782" s="52"/>
      <c r="AB782" s="52"/>
      <c r="AC782" s="52"/>
    </row>
    <row r="783" spans="1:29" x14ac:dyDescent="0.25">
      <c r="D783" s="23">
        <v>50000</v>
      </c>
      <c r="E783" s="2">
        <v>12</v>
      </c>
      <c r="F783" s="2"/>
      <c r="G783" s="10">
        <f>D783/E783</f>
        <v>4166.666666666667</v>
      </c>
      <c r="I783" s="52"/>
      <c r="J783" s="101"/>
      <c r="K783" s="55"/>
      <c r="L783" s="52"/>
      <c r="M783" s="55"/>
      <c r="N783" s="52"/>
      <c r="O783" s="52"/>
      <c r="P783" s="95"/>
      <c r="Q783" s="52"/>
      <c r="R783" s="52"/>
      <c r="S783" s="52"/>
      <c r="T783" s="52"/>
      <c r="U783" s="52"/>
      <c r="V783" s="52"/>
      <c r="W783" s="52"/>
      <c r="X783" s="52"/>
      <c r="Y783" s="52"/>
      <c r="Z783" s="52"/>
      <c r="AA783" s="52"/>
      <c r="AB783" s="52"/>
      <c r="AC783" s="52"/>
    </row>
    <row r="784" spans="1:29" x14ac:dyDescent="0.25">
      <c r="A784" s="20"/>
      <c r="B784" s="50" t="s">
        <v>1</v>
      </c>
      <c r="C784" s="50"/>
      <c r="D784" s="24" t="s">
        <v>2</v>
      </c>
      <c r="E784" s="50"/>
      <c r="F784" s="50" t="s">
        <v>3</v>
      </c>
      <c r="G784" s="27"/>
      <c r="H784" s="20"/>
      <c r="I784" s="52"/>
      <c r="J784" s="101"/>
      <c r="K784" s="55"/>
      <c r="L784" s="52"/>
      <c r="M784" s="55"/>
      <c r="N784" s="52"/>
      <c r="O784" s="52"/>
      <c r="P784" s="95"/>
      <c r="Q784" s="52"/>
      <c r="R784" s="52"/>
      <c r="S784" s="52"/>
      <c r="T784" s="52"/>
      <c r="U784" s="52"/>
      <c r="V784" s="52"/>
      <c r="W784" s="52"/>
      <c r="X784" s="52"/>
      <c r="Y784" s="52"/>
      <c r="Z784" s="52"/>
      <c r="AA784" s="52"/>
      <c r="AB784" s="52"/>
      <c r="AC784" s="52"/>
    </row>
    <row r="785" spans="1:29" x14ac:dyDescent="0.25">
      <c r="A785" s="19" t="s">
        <v>4</v>
      </c>
      <c r="B785" s="5">
        <v>4166</v>
      </c>
      <c r="D785" s="5">
        <f>B785-F785</f>
        <v>4166</v>
      </c>
      <c r="F785" s="5">
        <f>SUM(J785:AZ785)</f>
        <v>0</v>
      </c>
      <c r="I785" s="52"/>
      <c r="J785" s="101"/>
      <c r="K785" s="55"/>
      <c r="L785" s="52"/>
      <c r="M785" s="55"/>
      <c r="N785" s="52"/>
      <c r="O785" s="52"/>
      <c r="P785" s="95"/>
      <c r="Q785" s="52"/>
      <c r="R785" s="52"/>
      <c r="S785" s="52"/>
      <c r="T785" s="52"/>
      <c r="U785" s="52"/>
      <c r="V785" s="52"/>
      <c r="W785" s="52"/>
      <c r="X785" s="52"/>
      <c r="Y785" s="52"/>
      <c r="Z785" s="52"/>
      <c r="AA785" s="52"/>
      <c r="AB785" s="52"/>
      <c r="AC785" s="52"/>
    </row>
    <row r="786" spans="1:29" x14ac:dyDescent="0.25">
      <c r="A786" s="19" t="s">
        <v>5</v>
      </c>
      <c r="B786" s="5">
        <v>4166</v>
      </c>
      <c r="D786" s="5">
        <f t="shared" ref="D786:D796" si="124">B786-F786</f>
        <v>4166</v>
      </c>
      <c r="F786" s="5">
        <f t="shared" ref="F786" si="125">SUM(J786:AZ786)</f>
        <v>0</v>
      </c>
      <c r="I786" s="52"/>
      <c r="J786" s="101"/>
      <c r="K786" s="55"/>
      <c r="L786" s="52"/>
      <c r="M786" s="55"/>
      <c r="N786" s="52"/>
      <c r="O786" s="52"/>
      <c r="P786" s="95"/>
      <c r="Q786" s="52"/>
      <c r="R786" s="52"/>
      <c r="S786" s="52"/>
      <c r="T786" s="52"/>
      <c r="U786" s="52"/>
      <c r="V786" s="52"/>
      <c r="W786" s="52"/>
      <c r="X786" s="52"/>
      <c r="Y786" s="52"/>
      <c r="Z786" s="52"/>
      <c r="AA786" s="52"/>
      <c r="AB786" s="52"/>
      <c r="AC786" s="52"/>
    </row>
    <row r="787" spans="1:29" x14ac:dyDescent="0.25">
      <c r="A787" s="19" t="s">
        <v>6</v>
      </c>
      <c r="B787" s="5">
        <v>4166</v>
      </c>
      <c r="D787" s="5">
        <f t="shared" si="124"/>
        <v>-15834</v>
      </c>
      <c r="F787" s="5">
        <f>SUM(J787:AZ787)</f>
        <v>20000</v>
      </c>
      <c r="I787" s="52"/>
      <c r="J787" s="101"/>
      <c r="K787" s="55"/>
      <c r="L787" s="52"/>
      <c r="M787" s="55"/>
      <c r="N787" s="52"/>
      <c r="O787" s="52"/>
      <c r="P787" s="95"/>
      <c r="Q787" s="52"/>
      <c r="R787" s="52"/>
      <c r="S787" s="52"/>
      <c r="T787" s="125">
        <f>20000</f>
        <v>20000</v>
      </c>
      <c r="U787" s="52"/>
      <c r="V787" s="52"/>
      <c r="W787" s="52"/>
      <c r="X787" s="52"/>
      <c r="Y787" s="52"/>
      <c r="Z787" s="52"/>
      <c r="AA787" s="52"/>
      <c r="AB787" s="52"/>
      <c r="AC787" s="52"/>
    </row>
    <row r="788" spans="1:29" x14ac:dyDescent="0.25">
      <c r="A788" s="19" t="s">
        <v>7</v>
      </c>
      <c r="B788" s="5">
        <v>4166</v>
      </c>
      <c r="D788" s="5">
        <f t="shared" si="124"/>
        <v>4166</v>
      </c>
      <c r="F788" s="5">
        <f t="shared" ref="F788:F789" si="126">SUM(J788:AZ788)</f>
        <v>0</v>
      </c>
      <c r="I788" s="52"/>
      <c r="J788" s="105"/>
      <c r="K788" s="83"/>
      <c r="L788" s="52"/>
      <c r="M788" s="55"/>
      <c r="N788" s="52"/>
      <c r="O788" s="52"/>
      <c r="P788" s="95"/>
      <c r="Q788" s="52"/>
      <c r="R788" s="52"/>
      <c r="S788" s="52"/>
      <c r="T788" s="52"/>
      <c r="U788" s="52"/>
      <c r="V788" s="52"/>
      <c r="W788" s="52"/>
      <c r="X788" s="52"/>
      <c r="Y788" s="52"/>
      <c r="Z788" s="52"/>
      <c r="AA788" s="52"/>
      <c r="AB788" s="52"/>
      <c r="AC788" s="52"/>
    </row>
    <row r="789" spans="1:29" x14ac:dyDescent="0.25">
      <c r="A789" s="19" t="s">
        <v>8</v>
      </c>
      <c r="B789" s="5">
        <v>4167</v>
      </c>
      <c r="D789" s="5">
        <f t="shared" si="124"/>
        <v>4167</v>
      </c>
      <c r="F789" s="5">
        <f t="shared" si="126"/>
        <v>0</v>
      </c>
      <c r="I789" s="52"/>
      <c r="J789" s="101"/>
      <c r="K789" s="55"/>
      <c r="L789" s="52"/>
      <c r="M789" s="55"/>
      <c r="N789" s="52"/>
      <c r="O789" s="52"/>
      <c r="P789" s="95"/>
      <c r="Q789" s="52"/>
      <c r="R789" s="52"/>
      <c r="S789" s="52"/>
      <c r="T789" s="52"/>
      <c r="U789" s="52"/>
      <c r="V789" s="52"/>
      <c r="W789" s="52"/>
      <c r="X789" s="52"/>
      <c r="Y789" s="52"/>
      <c r="Z789" s="52"/>
      <c r="AA789" s="52"/>
      <c r="AB789" s="52"/>
      <c r="AC789" s="52"/>
    </row>
    <row r="790" spans="1:29" x14ac:dyDescent="0.25">
      <c r="A790" s="19" t="s">
        <v>9</v>
      </c>
      <c r="B790" s="5">
        <v>4167</v>
      </c>
      <c r="D790" s="5">
        <f t="shared" si="124"/>
        <v>-7357</v>
      </c>
      <c r="F790" s="5">
        <f>SUM(J790:AZ790)</f>
        <v>11524</v>
      </c>
      <c r="I790" s="52"/>
      <c r="J790" s="138">
        <f>1374</f>
        <v>1374</v>
      </c>
      <c r="K790" s="55"/>
      <c r="L790" s="52"/>
      <c r="M790" s="55">
        <f>150</f>
        <v>150</v>
      </c>
      <c r="N790" s="125">
        <v>10000</v>
      </c>
      <c r="O790" s="52"/>
      <c r="P790" s="95"/>
      <c r="Q790" s="52"/>
      <c r="R790" s="52"/>
      <c r="S790" s="52"/>
      <c r="T790" s="52"/>
      <c r="U790" s="52"/>
      <c r="V790" s="52"/>
      <c r="W790" s="52"/>
      <c r="X790" s="52"/>
      <c r="Y790" s="52"/>
      <c r="Z790" s="52"/>
      <c r="AA790" s="52"/>
      <c r="AB790" s="52"/>
      <c r="AC790" s="52"/>
    </row>
    <row r="791" spans="1:29" x14ac:dyDescent="0.25">
      <c r="A791" s="19" t="s">
        <v>10</v>
      </c>
      <c r="B791" s="5">
        <v>4167</v>
      </c>
      <c r="D791" s="5">
        <f t="shared" si="124"/>
        <v>4167</v>
      </c>
      <c r="F791" s="5">
        <f>SUM(J791:AZ791)</f>
        <v>0</v>
      </c>
      <c r="I791" s="52"/>
      <c r="J791" s="105"/>
      <c r="K791" s="55"/>
      <c r="L791" s="52"/>
      <c r="M791" s="55"/>
      <c r="N791" s="52"/>
      <c r="O791" s="52"/>
      <c r="P791" s="95"/>
      <c r="Q791" s="52"/>
      <c r="R791" s="52"/>
      <c r="S791" s="52"/>
      <c r="T791" s="52"/>
      <c r="U791" s="52"/>
      <c r="V791" s="52"/>
      <c r="W791" s="52"/>
      <c r="X791" s="52"/>
      <c r="Y791" s="52"/>
      <c r="Z791" s="52"/>
      <c r="AA791" s="52"/>
      <c r="AB791" s="52"/>
      <c r="AC791" s="52"/>
    </row>
    <row r="792" spans="1:29" x14ac:dyDescent="0.25">
      <c r="A792" s="19" t="s">
        <v>11</v>
      </c>
      <c r="B792" s="5">
        <v>4167</v>
      </c>
      <c r="D792" s="5">
        <f t="shared" si="124"/>
        <v>4167</v>
      </c>
      <c r="F792" s="5">
        <f>SUM(J792:AZ792)</f>
        <v>0</v>
      </c>
      <c r="I792" s="52"/>
      <c r="J792" s="101"/>
      <c r="K792" s="55"/>
      <c r="L792" s="52"/>
      <c r="M792" s="55"/>
      <c r="N792" s="52"/>
      <c r="O792" s="52"/>
      <c r="P792" s="95"/>
      <c r="Q792" s="52"/>
      <c r="R792" s="52"/>
      <c r="S792" s="52"/>
      <c r="T792" s="52"/>
      <c r="U792" s="52"/>
      <c r="V792" s="52"/>
      <c r="W792" s="52"/>
      <c r="X792" s="52"/>
      <c r="Y792" s="52"/>
      <c r="Z792" s="52"/>
      <c r="AA792" s="52"/>
      <c r="AB792" s="52"/>
      <c r="AC792" s="52"/>
    </row>
    <row r="793" spans="1:29" x14ac:dyDescent="0.25">
      <c r="A793" s="19" t="s">
        <v>12</v>
      </c>
      <c r="B793" s="5">
        <v>4167</v>
      </c>
      <c r="D793" s="5">
        <f t="shared" si="124"/>
        <v>4167</v>
      </c>
      <c r="F793" s="5">
        <f t="shared" ref="F793:F796" si="127">SUM(J793:AZ793)</f>
        <v>0</v>
      </c>
      <c r="I793" s="52"/>
      <c r="J793" s="101"/>
      <c r="K793" s="55"/>
      <c r="L793" s="52"/>
      <c r="M793" s="55"/>
      <c r="N793" s="52"/>
      <c r="O793" s="52"/>
      <c r="P793" s="95"/>
      <c r="Q793" s="52"/>
      <c r="R793" s="52"/>
      <c r="S793" s="52"/>
      <c r="T793" s="52"/>
      <c r="U793" s="52"/>
      <c r="V793" s="52"/>
      <c r="W793" s="52"/>
      <c r="X793" s="52"/>
      <c r="Y793" s="52"/>
      <c r="Z793" s="52"/>
      <c r="AA793" s="52"/>
      <c r="AB793" s="52"/>
      <c r="AC793" s="52"/>
    </row>
    <row r="794" spans="1:29" x14ac:dyDescent="0.25">
      <c r="A794" s="19" t="s">
        <v>13</v>
      </c>
      <c r="B794" s="5">
        <v>4167</v>
      </c>
      <c r="D794" s="5">
        <f t="shared" si="124"/>
        <v>-6833</v>
      </c>
      <c r="F794" s="5">
        <f t="shared" si="127"/>
        <v>11000</v>
      </c>
      <c r="I794" s="52"/>
      <c r="J794" s="101"/>
      <c r="K794" s="55"/>
      <c r="L794" s="125">
        <f>11000</f>
        <v>11000</v>
      </c>
      <c r="M794" s="55"/>
      <c r="N794" s="52"/>
      <c r="O794" s="52"/>
      <c r="P794" s="95"/>
      <c r="Q794" s="52"/>
      <c r="R794" s="52"/>
      <c r="S794" s="52"/>
      <c r="T794" s="52"/>
      <c r="U794" s="52"/>
      <c r="V794" s="52"/>
      <c r="W794" s="52"/>
      <c r="X794" s="52"/>
      <c r="Y794" s="52"/>
      <c r="Z794" s="52"/>
      <c r="AA794" s="52"/>
      <c r="AB794" s="52"/>
      <c r="AC794" s="52"/>
    </row>
    <row r="795" spans="1:29" x14ac:dyDescent="0.25">
      <c r="A795" s="19" t="s">
        <v>14</v>
      </c>
      <c r="B795" s="5">
        <v>4167</v>
      </c>
      <c r="D795" s="5">
        <f t="shared" si="124"/>
        <v>4167</v>
      </c>
      <c r="F795" s="5">
        <f t="shared" si="127"/>
        <v>0</v>
      </c>
      <c r="I795" s="52"/>
      <c r="J795" s="101"/>
      <c r="K795" s="55"/>
      <c r="L795" s="52"/>
      <c r="M795" s="55"/>
      <c r="N795" s="52"/>
      <c r="O795" s="52"/>
      <c r="P795" s="95"/>
      <c r="Q795" s="52"/>
      <c r="R795" s="52"/>
      <c r="S795" s="52"/>
      <c r="T795" s="52"/>
      <c r="U795" s="52"/>
      <c r="V795" s="52"/>
      <c r="W795" s="52"/>
      <c r="X795" s="52"/>
      <c r="Y795" s="52"/>
      <c r="Z795" s="52"/>
      <c r="AA795" s="52"/>
      <c r="AB795" s="52"/>
      <c r="AC795" s="52"/>
    </row>
    <row r="796" spans="1:29" x14ac:dyDescent="0.25">
      <c r="A796" s="19" t="s">
        <v>15</v>
      </c>
      <c r="B796" s="5">
        <v>4167</v>
      </c>
      <c r="D796" s="5">
        <f t="shared" si="124"/>
        <v>4167</v>
      </c>
      <c r="F796" s="5">
        <f t="shared" si="127"/>
        <v>0</v>
      </c>
      <c r="I796" s="52"/>
      <c r="J796" s="101"/>
      <c r="K796" s="55"/>
      <c r="L796" s="52"/>
      <c r="M796" s="55"/>
      <c r="N796" s="52"/>
      <c r="O796" s="52"/>
      <c r="P796" s="95"/>
      <c r="Q796" s="52"/>
      <c r="R796" s="52"/>
      <c r="S796" s="52"/>
      <c r="T796" s="52"/>
      <c r="U796" s="52"/>
      <c r="V796" s="52"/>
      <c r="W796" s="52"/>
      <c r="X796" s="52"/>
      <c r="Y796" s="52"/>
      <c r="Z796" s="52"/>
      <c r="AA796" s="52"/>
      <c r="AB796" s="52"/>
      <c r="AC796" s="52"/>
    </row>
    <row r="797" spans="1:29" x14ac:dyDescent="0.25">
      <c r="A797" s="6" t="s">
        <v>16</v>
      </c>
      <c r="B797" s="7">
        <f>SUM(B785:B796)</f>
        <v>50000</v>
      </c>
      <c r="D797" s="23">
        <f>SUM(D785:D796)</f>
        <v>7476</v>
      </c>
      <c r="F797" s="7">
        <f>SUM(F785:F796)</f>
        <v>42524</v>
      </c>
      <c r="I797" s="52"/>
      <c r="J797" s="101"/>
      <c r="K797" s="55"/>
      <c r="L797" s="52"/>
      <c r="M797" s="55"/>
      <c r="N797" s="52"/>
      <c r="O797" s="52"/>
      <c r="P797" s="95"/>
      <c r="Q797" s="52"/>
      <c r="R797" s="52"/>
      <c r="S797" s="52"/>
      <c r="T797" s="52"/>
      <c r="U797" s="52"/>
      <c r="V797" s="52"/>
      <c r="W797" s="52"/>
      <c r="X797" s="52"/>
      <c r="Y797" s="52"/>
      <c r="Z797" s="52"/>
      <c r="AA797" s="52"/>
      <c r="AB797" s="52"/>
      <c r="AC797" s="52"/>
    </row>
    <row r="798" spans="1:29" s="52" customFormat="1" x14ac:dyDescent="0.25">
      <c r="D798" s="97"/>
      <c r="J798" s="103"/>
      <c r="K798" s="55"/>
      <c r="M798" s="55"/>
      <c r="P798" s="95"/>
    </row>
    <row r="799" spans="1:29" s="52" customFormat="1" x14ac:dyDescent="0.25">
      <c r="D799" s="97"/>
      <c r="J799" s="103"/>
      <c r="K799" s="55"/>
      <c r="M799" s="55"/>
      <c r="P799" s="95"/>
    </row>
    <row r="800" spans="1:29" s="52" customFormat="1" x14ac:dyDescent="0.25">
      <c r="A800" s="174">
        <v>27204</v>
      </c>
      <c r="B800" s="175" t="s">
        <v>157</v>
      </c>
      <c r="C800" s="175"/>
      <c r="D800" s="175"/>
      <c r="E800" s="175"/>
      <c r="F800" s="175"/>
      <c r="G800" s="175"/>
      <c r="H800" s="175"/>
      <c r="J800" s="114"/>
      <c r="K800" s="55"/>
      <c r="M800" s="55"/>
      <c r="P800" s="95"/>
    </row>
    <row r="801" spans="1:17" s="52" customFormat="1" x14ac:dyDescent="0.25">
      <c r="A801" s="174"/>
      <c r="B801" s="175"/>
      <c r="C801" s="175"/>
      <c r="D801" s="175"/>
      <c r="E801" s="175"/>
      <c r="F801" s="175"/>
      <c r="G801" s="175"/>
      <c r="H801" s="175"/>
      <c r="J801" s="133"/>
      <c r="K801" s="55"/>
      <c r="M801" s="55"/>
      <c r="P801" s="95"/>
    </row>
    <row r="802" spans="1:17" s="52" customFormat="1" x14ac:dyDescent="0.25">
      <c r="A802"/>
      <c r="B802"/>
      <c r="C802"/>
      <c r="D802" s="23">
        <v>8000</v>
      </c>
      <c r="E802" s="2">
        <v>12</v>
      </c>
      <c r="F802" s="2"/>
      <c r="G802" s="10">
        <f>D802/E802</f>
        <v>666.66666666666663</v>
      </c>
      <c r="H802"/>
      <c r="J802" s="133"/>
      <c r="K802" s="55"/>
      <c r="M802" s="55"/>
      <c r="P802" s="95"/>
    </row>
    <row r="803" spans="1:17" s="52" customFormat="1" x14ac:dyDescent="0.25">
      <c r="A803" s="20"/>
      <c r="B803" s="131" t="s">
        <v>1</v>
      </c>
      <c r="C803" s="131"/>
      <c r="D803" s="24" t="s">
        <v>2</v>
      </c>
      <c r="E803" s="131"/>
      <c r="F803" s="131" t="s">
        <v>3</v>
      </c>
      <c r="G803" s="27"/>
      <c r="H803" s="20"/>
      <c r="J803" s="133"/>
      <c r="K803" s="55"/>
      <c r="M803" s="55"/>
      <c r="P803" s="95"/>
    </row>
    <row r="804" spans="1:17" s="52" customFormat="1" x14ac:dyDescent="0.25">
      <c r="A804" s="19" t="s">
        <v>4</v>
      </c>
      <c r="B804" s="5">
        <v>0</v>
      </c>
      <c r="C804"/>
      <c r="D804" s="5">
        <f>B804-F804</f>
        <v>0</v>
      </c>
      <c r="E804"/>
      <c r="F804" s="5">
        <f>SUM(J804:AZ804)</f>
        <v>0</v>
      </c>
      <c r="G804"/>
      <c r="H804"/>
      <c r="J804" s="133"/>
      <c r="K804" s="55"/>
      <c r="M804" s="55"/>
      <c r="P804" s="95"/>
    </row>
    <row r="805" spans="1:17" s="52" customFormat="1" x14ac:dyDescent="0.25">
      <c r="A805" s="19" t="s">
        <v>5</v>
      </c>
      <c r="B805" s="5">
        <v>0</v>
      </c>
      <c r="C805"/>
      <c r="D805" s="5">
        <f t="shared" ref="D805:D815" si="128">B805-F805</f>
        <v>0</v>
      </c>
      <c r="E805"/>
      <c r="F805" s="5">
        <f t="shared" ref="F805" si="129">SUM(J805:AZ805)</f>
        <v>0</v>
      </c>
      <c r="G805"/>
      <c r="H805"/>
      <c r="J805" s="133"/>
      <c r="K805" s="55"/>
      <c r="M805" s="55"/>
      <c r="P805" s="95"/>
    </row>
    <row r="806" spans="1:17" s="52" customFormat="1" x14ac:dyDescent="0.25">
      <c r="A806" s="19" t="s">
        <v>6</v>
      </c>
      <c r="B806" s="5">
        <v>0</v>
      </c>
      <c r="C806"/>
      <c r="D806" s="5">
        <f t="shared" si="128"/>
        <v>0</v>
      </c>
      <c r="E806"/>
      <c r="F806" s="5">
        <f>SUM(J806:AZ806)</f>
        <v>0</v>
      </c>
      <c r="G806"/>
      <c r="H806"/>
      <c r="J806" s="133"/>
      <c r="K806" s="55"/>
      <c r="M806" s="55"/>
      <c r="P806" s="95"/>
    </row>
    <row r="807" spans="1:17" s="52" customFormat="1" x14ac:dyDescent="0.25">
      <c r="A807" s="19" t="s">
        <v>7</v>
      </c>
      <c r="B807" s="5">
        <v>0</v>
      </c>
      <c r="C807"/>
      <c r="D807" s="5">
        <f t="shared" si="128"/>
        <v>-3848</v>
      </c>
      <c r="E807"/>
      <c r="F807" s="5">
        <f t="shared" ref="F807:F808" si="130">SUM(J807:AZ807)</f>
        <v>3848</v>
      </c>
      <c r="G807"/>
      <c r="H807"/>
      <c r="J807" s="133">
        <f>3848</f>
        <v>3848</v>
      </c>
      <c r="K807" s="55"/>
      <c r="M807" s="55"/>
      <c r="P807" s="95"/>
    </row>
    <row r="808" spans="1:17" s="52" customFormat="1" x14ac:dyDescent="0.25">
      <c r="A808" s="19" t="s">
        <v>8</v>
      </c>
      <c r="B808" s="118">
        <v>8000</v>
      </c>
      <c r="C808"/>
      <c r="D808" s="5">
        <f t="shared" si="128"/>
        <v>8000</v>
      </c>
      <c r="E808"/>
      <c r="F808" s="5">
        <f t="shared" si="130"/>
        <v>0</v>
      </c>
      <c r="G808"/>
      <c r="H808"/>
      <c r="J808" s="133"/>
      <c r="K808" s="55"/>
      <c r="M808" s="55"/>
      <c r="P808" s="95"/>
    </row>
    <row r="809" spans="1:17" s="52" customFormat="1" x14ac:dyDescent="0.25">
      <c r="A809" s="19" t="s">
        <v>9</v>
      </c>
      <c r="B809" s="5">
        <v>0</v>
      </c>
      <c r="C809"/>
      <c r="D809" s="5">
        <f t="shared" si="128"/>
        <v>-3539</v>
      </c>
      <c r="E809"/>
      <c r="F809" s="5">
        <f>SUM(J809:AZ809)</f>
        <v>3539</v>
      </c>
      <c r="G809"/>
      <c r="H809"/>
      <c r="J809" s="133">
        <f>755</f>
        <v>755</v>
      </c>
      <c r="K809" s="55"/>
      <c r="M809" s="55">
        <f>2784</f>
        <v>2784</v>
      </c>
      <c r="P809" s="95"/>
    </row>
    <row r="810" spans="1:17" s="52" customFormat="1" x14ac:dyDescent="0.25">
      <c r="A810" s="19" t="s">
        <v>10</v>
      </c>
      <c r="B810" s="118">
        <f>5000</f>
        <v>5000</v>
      </c>
      <c r="C810"/>
      <c r="D810" s="5">
        <f t="shared" si="128"/>
        <v>510</v>
      </c>
      <c r="E810"/>
      <c r="F810" s="5">
        <f>SUM(J810:AZ810)</f>
        <v>4490</v>
      </c>
      <c r="G810"/>
      <c r="H810"/>
      <c r="J810" s="133"/>
      <c r="K810" s="55"/>
      <c r="M810" s="55">
        <f>4490</f>
        <v>4490</v>
      </c>
      <c r="P810" s="95"/>
    </row>
    <row r="811" spans="1:17" s="52" customFormat="1" x14ac:dyDescent="0.25">
      <c r="A811" s="19" t="s">
        <v>11</v>
      </c>
      <c r="B811" s="5">
        <v>0</v>
      </c>
      <c r="C811"/>
      <c r="D811" s="5">
        <f t="shared" si="128"/>
        <v>-4350</v>
      </c>
      <c r="E811"/>
      <c r="F811" s="5">
        <f>SUM(J811:AZ811)</f>
        <v>4350</v>
      </c>
      <c r="G811"/>
      <c r="H811"/>
      <c r="J811" s="133"/>
      <c r="K811" s="55"/>
      <c r="M811" s="55"/>
      <c r="P811" s="95"/>
      <c r="Q811" s="55">
        <f>4350</f>
        <v>4350</v>
      </c>
    </row>
    <row r="812" spans="1:17" s="52" customFormat="1" x14ac:dyDescent="0.25">
      <c r="A812" s="19" t="s">
        <v>12</v>
      </c>
      <c r="B812" s="118">
        <f>4000+8850</f>
        <v>12850</v>
      </c>
      <c r="C812"/>
      <c r="D812" s="5">
        <f t="shared" si="128"/>
        <v>10530</v>
      </c>
      <c r="E812"/>
      <c r="F812" s="5">
        <f t="shared" ref="F812:F815" si="131">SUM(J812:AZ812)</f>
        <v>2320</v>
      </c>
      <c r="G812"/>
      <c r="H812"/>
      <c r="J812" s="133"/>
      <c r="K812" s="55"/>
      <c r="M812" s="55"/>
      <c r="O812" s="55">
        <f>2320</f>
        <v>2320</v>
      </c>
      <c r="P812" s="95"/>
    </row>
    <row r="813" spans="1:17" s="52" customFormat="1" x14ac:dyDescent="0.25">
      <c r="A813" s="19" t="s">
        <v>13</v>
      </c>
      <c r="B813" s="5">
        <v>0</v>
      </c>
      <c r="C813"/>
      <c r="D813" s="5">
        <f t="shared" si="128"/>
        <v>0</v>
      </c>
      <c r="E813"/>
      <c r="F813" s="5">
        <f t="shared" si="131"/>
        <v>0</v>
      </c>
      <c r="G813"/>
      <c r="H813"/>
      <c r="J813" s="133"/>
      <c r="K813" s="55"/>
      <c r="M813" s="55"/>
      <c r="P813" s="95"/>
    </row>
    <row r="814" spans="1:17" s="52" customFormat="1" x14ac:dyDescent="0.25">
      <c r="A814" s="19" t="s">
        <v>14</v>
      </c>
      <c r="B814" s="5">
        <v>0</v>
      </c>
      <c r="C814"/>
      <c r="D814" s="5">
        <f t="shared" si="128"/>
        <v>0</v>
      </c>
      <c r="E814"/>
      <c r="F814" s="5">
        <f t="shared" si="131"/>
        <v>0</v>
      </c>
      <c r="G814"/>
      <c r="H814"/>
      <c r="J814" s="133"/>
      <c r="K814" s="55"/>
      <c r="M814" s="55"/>
      <c r="P814" s="95"/>
    </row>
    <row r="815" spans="1:17" s="52" customFormat="1" x14ac:dyDescent="0.25">
      <c r="A815" s="19" t="s">
        <v>15</v>
      </c>
      <c r="B815" s="5">
        <v>0</v>
      </c>
      <c r="C815"/>
      <c r="D815" s="5">
        <f t="shared" si="128"/>
        <v>0</v>
      </c>
      <c r="E815"/>
      <c r="F815" s="5">
        <f t="shared" si="131"/>
        <v>0</v>
      </c>
      <c r="G815"/>
      <c r="H815"/>
      <c r="J815" s="133"/>
      <c r="K815" s="55"/>
      <c r="M815" s="55"/>
      <c r="P815" s="95"/>
    </row>
    <row r="816" spans="1:17" s="52" customFormat="1" x14ac:dyDescent="0.25">
      <c r="A816" s="6" t="s">
        <v>16</v>
      </c>
      <c r="B816" s="7">
        <f>SUM(B804:B815)</f>
        <v>25850</v>
      </c>
      <c r="C816"/>
      <c r="D816" s="23">
        <f>SUM(D804:D815)</f>
        <v>7303</v>
      </c>
      <c r="E816"/>
      <c r="F816" s="7">
        <f>SUM(F804:F815)</f>
        <v>18547</v>
      </c>
      <c r="G816"/>
      <c r="H816"/>
      <c r="J816" s="133"/>
      <c r="K816" s="55"/>
      <c r="M816" s="55"/>
      <c r="P816" s="95"/>
    </row>
    <row r="817" spans="1:19" s="52" customFormat="1" x14ac:dyDescent="0.25">
      <c r="D817" s="97"/>
      <c r="J817" s="133"/>
      <c r="K817" s="55"/>
      <c r="M817" s="55"/>
      <c r="P817" s="95"/>
    </row>
    <row r="818" spans="1:19" s="52" customFormat="1" x14ac:dyDescent="0.25">
      <c r="D818" s="97"/>
      <c r="J818" s="133"/>
      <c r="K818" s="55"/>
      <c r="M818" s="55"/>
      <c r="P818" s="95"/>
    </row>
    <row r="819" spans="1:19" s="52" customFormat="1" x14ac:dyDescent="0.25">
      <c r="A819" s="174">
        <v>27205</v>
      </c>
      <c r="B819" s="175" t="s">
        <v>117</v>
      </c>
      <c r="C819" s="175"/>
      <c r="D819" s="175"/>
      <c r="E819" s="175"/>
      <c r="F819" s="175"/>
      <c r="G819" s="175"/>
      <c r="H819" s="175"/>
      <c r="J819" s="114"/>
      <c r="K819" s="55"/>
      <c r="M819" s="55"/>
      <c r="P819" s="95"/>
    </row>
    <row r="820" spans="1:19" s="52" customFormat="1" x14ac:dyDescent="0.25">
      <c r="A820" s="174"/>
      <c r="B820" s="175"/>
      <c r="C820" s="175"/>
      <c r="D820" s="175"/>
      <c r="E820" s="175"/>
      <c r="F820" s="175"/>
      <c r="G820" s="175"/>
      <c r="H820" s="175"/>
      <c r="J820" s="114"/>
      <c r="K820" s="55"/>
      <c r="M820" s="55"/>
      <c r="P820" s="95"/>
    </row>
    <row r="821" spans="1:19" s="52" customFormat="1" x14ac:dyDescent="0.25">
      <c r="A821"/>
      <c r="B821"/>
      <c r="C821"/>
      <c r="D821" s="23">
        <v>3000</v>
      </c>
      <c r="E821" s="2">
        <v>12</v>
      </c>
      <c r="F821" s="2"/>
      <c r="G821" s="10">
        <f>D821/E821</f>
        <v>250</v>
      </c>
      <c r="H821"/>
      <c r="J821" s="114"/>
      <c r="K821" s="55"/>
      <c r="M821" s="55"/>
      <c r="P821" s="95"/>
    </row>
    <row r="822" spans="1:19" s="52" customFormat="1" x14ac:dyDescent="0.25">
      <c r="A822" s="20"/>
      <c r="B822" s="111" t="s">
        <v>1</v>
      </c>
      <c r="C822" s="111"/>
      <c r="D822" s="24" t="s">
        <v>2</v>
      </c>
      <c r="E822" s="111"/>
      <c r="F822" s="111" t="s">
        <v>3</v>
      </c>
      <c r="G822" s="27"/>
      <c r="H822" s="20"/>
      <c r="J822" s="114"/>
      <c r="K822" s="55"/>
      <c r="M822" s="55"/>
      <c r="P822" s="95"/>
    </row>
    <row r="823" spans="1:19" s="52" customFormat="1" x14ac:dyDescent="0.25">
      <c r="A823" s="19" t="s">
        <v>4</v>
      </c>
      <c r="B823" s="5">
        <v>0</v>
      </c>
      <c r="C823"/>
      <c r="D823" s="5">
        <f>B823-F823</f>
        <v>0</v>
      </c>
      <c r="E823"/>
      <c r="F823" s="5">
        <f>SUM(J823:AZ823)</f>
        <v>0</v>
      </c>
      <c r="G823"/>
      <c r="H823"/>
      <c r="J823" s="114"/>
      <c r="K823" s="55"/>
      <c r="M823" s="55"/>
      <c r="P823" s="95"/>
    </row>
    <row r="824" spans="1:19" s="52" customFormat="1" x14ac:dyDescent="0.25">
      <c r="A824" s="19" t="s">
        <v>5</v>
      </c>
      <c r="B824" s="118">
        <f>3000</f>
        <v>3000</v>
      </c>
      <c r="C824"/>
      <c r="D824" s="5">
        <f t="shared" ref="D824:D834" si="132">B824-F824</f>
        <v>199.76000000000022</v>
      </c>
      <c r="E824"/>
      <c r="F824" s="5">
        <f t="shared" ref="F824" si="133">SUM(J824:AZ824)</f>
        <v>2800.24</v>
      </c>
      <c r="G824"/>
      <c r="H824"/>
      <c r="J824" s="114"/>
      <c r="K824" s="55">
        <f>2800.24</f>
        <v>2800.24</v>
      </c>
      <c r="M824" s="55"/>
      <c r="P824" s="95"/>
    </row>
    <row r="825" spans="1:19" s="52" customFormat="1" x14ac:dyDescent="0.25">
      <c r="A825" s="19" t="s">
        <v>6</v>
      </c>
      <c r="B825" s="5">
        <v>0</v>
      </c>
      <c r="C825"/>
      <c r="D825" s="5">
        <f t="shared" si="132"/>
        <v>0</v>
      </c>
      <c r="E825"/>
      <c r="F825" s="5">
        <f>SUM(J825:AZ825)</f>
        <v>0</v>
      </c>
      <c r="G825"/>
      <c r="H825"/>
      <c r="J825" s="114"/>
      <c r="K825" s="55"/>
      <c r="M825" s="55"/>
      <c r="P825" s="95"/>
    </row>
    <row r="826" spans="1:19" s="52" customFormat="1" x14ac:dyDescent="0.25">
      <c r="A826" s="19" t="s">
        <v>7</v>
      </c>
      <c r="B826" s="5">
        <v>0</v>
      </c>
      <c r="C826"/>
      <c r="D826" s="5">
        <f t="shared" si="132"/>
        <v>-1343.95</v>
      </c>
      <c r="E826"/>
      <c r="F826" s="5">
        <f t="shared" ref="F826:F827" si="134">SUM(J826:AZ826)</f>
        <v>1343.95</v>
      </c>
      <c r="G826"/>
      <c r="H826"/>
      <c r="J826" s="114">
        <f>1343.95</f>
        <v>1343.95</v>
      </c>
      <c r="K826" s="55"/>
      <c r="M826" s="55"/>
      <c r="P826" s="95"/>
    </row>
    <row r="827" spans="1:19" s="52" customFormat="1" x14ac:dyDescent="0.25">
      <c r="A827" s="19" t="s">
        <v>8</v>
      </c>
      <c r="B827" s="118">
        <f>3000</f>
        <v>3000</v>
      </c>
      <c r="C827"/>
      <c r="D827" s="5">
        <f t="shared" si="132"/>
        <v>3000</v>
      </c>
      <c r="E827"/>
      <c r="F827" s="5">
        <f t="shared" si="134"/>
        <v>0</v>
      </c>
      <c r="G827"/>
      <c r="H827"/>
      <c r="J827" s="114"/>
      <c r="K827" s="55"/>
      <c r="M827" s="55"/>
      <c r="P827" s="95"/>
    </row>
    <row r="828" spans="1:19" s="52" customFormat="1" x14ac:dyDescent="0.25">
      <c r="A828" s="19" t="s">
        <v>9</v>
      </c>
      <c r="B828" s="118">
        <f>3000</f>
        <v>3000</v>
      </c>
      <c r="C828"/>
      <c r="D828" s="5">
        <f t="shared" si="132"/>
        <v>-292</v>
      </c>
      <c r="E828"/>
      <c r="F828" s="5">
        <f>SUM(J828:AZ828)</f>
        <v>3292</v>
      </c>
      <c r="G828"/>
      <c r="H828"/>
      <c r="J828" s="114">
        <f>1900</f>
        <v>1900</v>
      </c>
      <c r="K828" s="55"/>
      <c r="M828" s="55">
        <f>1392</f>
        <v>1392</v>
      </c>
      <c r="P828" s="95"/>
    </row>
    <row r="829" spans="1:19" s="52" customFormat="1" x14ac:dyDescent="0.25">
      <c r="A829" s="19" t="s">
        <v>10</v>
      </c>
      <c r="B829" s="118">
        <f>1500</f>
        <v>1500</v>
      </c>
      <c r="C829"/>
      <c r="D829" s="5">
        <f t="shared" si="132"/>
        <v>-658.69</v>
      </c>
      <c r="E829"/>
      <c r="F829" s="5">
        <f>SUM(J829:AZ829)</f>
        <v>2158.69</v>
      </c>
      <c r="G829"/>
      <c r="H829"/>
      <c r="J829" s="114"/>
      <c r="K829" s="55"/>
      <c r="M829" s="55">
        <f>441.5</f>
        <v>441.5</v>
      </c>
      <c r="P829" s="95"/>
      <c r="S829" s="52">
        <f>1717.19</f>
        <v>1717.19</v>
      </c>
    </row>
    <row r="830" spans="1:19" s="52" customFormat="1" x14ac:dyDescent="0.25">
      <c r="A830" s="19" t="s">
        <v>11</v>
      </c>
      <c r="B830" s="118">
        <f>1000</f>
        <v>1000</v>
      </c>
      <c r="C830"/>
      <c r="D830" s="5">
        <f t="shared" si="132"/>
        <v>382</v>
      </c>
      <c r="E830"/>
      <c r="F830" s="5">
        <f>SUM(J830:AZ830)</f>
        <v>618</v>
      </c>
      <c r="G830"/>
      <c r="H830"/>
      <c r="J830" s="114">
        <v>360</v>
      </c>
      <c r="K830" s="55"/>
      <c r="M830" s="55"/>
      <c r="P830" s="95"/>
      <c r="Q830" s="55">
        <f>258</f>
        <v>258</v>
      </c>
    </row>
    <row r="831" spans="1:19" s="52" customFormat="1" x14ac:dyDescent="0.25">
      <c r="A831" s="19" t="s">
        <v>12</v>
      </c>
      <c r="B831" s="5">
        <v>0</v>
      </c>
      <c r="C831"/>
      <c r="D831" s="5">
        <f t="shared" si="132"/>
        <v>0</v>
      </c>
      <c r="E831"/>
      <c r="F831" s="5">
        <f t="shared" ref="F831:F834" si="135">SUM(J831:AZ831)</f>
        <v>0</v>
      </c>
      <c r="G831"/>
      <c r="H831"/>
      <c r="J831" s="114"/>
      <c r="K831" s="55"/>
      <c r="M831" s="55"/>
      <c r="P831" s="95"/>
    </row>
    <row r="832" spans="1:19" s="52" customFormat="1" x14ac:dyDescent="0.25">
      <c r="A832" s="19" t="s">
        <v>13</v>
      </c>
      <c r="B832" s="5">
        <v>0</v>
      </c>
      <c r="C832"/>
      <c r="D832" s="5">
        <f t="shared" si="132"/>
        <v>0</v>
      </c>
      <c r="E832"/>
      <c r="F832" s="5">
        <f t="shared" si="135"/>
        <v>0</v>
      </c>
      <c r="G832"/>
      <c r="H832"/>
      <c r="J832" s="114"/>
      <c r="K832" s="55"/>
      <c r="M832" s="55"/>
      <c r="P832" s="95"/>
    </row>
    <row r="833" spans="1:29" s="52" customFormat="1" x14ac:dyDescent="0.25">
      <c r="A833" s="19" t="s">
        <v>14</v>
      </c>
      <c r="B833" s="5">
        <v>0</v>
      </c>
      <c r="C833"/>
      <c r="D833" s="5">
        <f t="shared" si="132"/>
        <v>0</v>
      </c>
      <c r="E833"/>
      <c r="F833" s="5">
        <f t="shared" si="135"/>
        <v>0</v>
      </c>
      <c r="G833"/>
      <c r="H833"/>
      <c r="J833" s="114"/>
      <c r="K833" s="55"/>
      <c r="M833" s="55"/>
      <c r="P833" s="95"/>
    </row>
    <row r="834" spans="1:29" s="52" customFormat="1" x14ac:dyDescent="0.25">
      <c r="A834" s="19" t="s">
        <v>15</v>
      </c>
      <c r="B834" s="5">
        <v>0</v>
      </c>
      <c r="C834"/>
      <c r="D834" s="5">
        <f t="shared" si="132"/>
        <v>0</v>
      </c>
      <c r="E834"/>
      <c r="F834" s="5">
        <f t="shared" si="135"/>
        <v>0</v>
      </c>
      <c r="G834"/>
      <c r="H834"/>
      <c r="J834" s="114"/>
      <c r="K834" s="55"/>
      <c r="M834" s="55"/>
      <c r="P834" s="95"/>
    </row>
    <row r="835" spans="1:29" s="52" customFormat="1" x14ac:dyDescent="0.25">
      <c r="A835" s="6" t="s">
        <v>16</v>
      </c>
      <c r="B835" s="7">
        <f>SUM(B823:B834)</f>
        <v>11500</v>
      </c>
      <c r="C835"/>
      <c r="D835" s="23">
        <f>SUM(D823:D834)</f>
        <v>1287.1200000000001</v>
      </c>
      <c r="E835"/>
      <c r="F835" s="7">
        <f>SUM(F823:F834)</f>
        <v>10212.879999999999</v>
      </c>
      <c r="G835"/>
      <c r="H835"/>
      <c r="J835" s="114"/>
      <c r="K835" s="55"/>
      <c r="M835" s="55"/>
      <c r="P835" s="95"/>
    </row>
    <row r="836" spans="1:29" s="52" customFormat="1" x14ac:dyDescent="0.25">
      <c r="D836" s="97"/>
      <c r="J836" s="114"/>
      <c r="K836" s="55"/>
      <c r="M836" s="55"/>
      <c r="P836" s="95"/>
    </row>
    <row r="837" spans="1:29" s="52" customFormat="1" x14ac:dyDescent="0.25">
      <c r="D837" s="97"/>
      <c r="J837" s="114"/>
      <c r="K837" s="55"/>
      <c r="M837" s="55"/>
      <c r="P837" s="95"/>
    </row>
    <row r="838" spans="1:29" x14ac:dyDescent="0.25">
      <c r="A838" s="174">
        <v>27206</v>
      </c>
      <c r="B838" s="175" t="s">
        <v>95</v>
      </c>
      <c r="C838" s="175"/>
      <c r="D838" s="175"/>
      <c r="E838" s="175"/>
      <c r="F838" s="175"/>
      <c r="G838" s="175"/>
      <c r="H838" s="175"/>
      <c r="I838" s="52"/>
      <c r="J838" s="101"/>
      <c r="K838" s="55"/>
      <c r="L838" s="52"/>
      <c r="M838" s="55"/>
      <c r="N838" s="52"/>
      <c r="O838" s="52"/>
      <c r="P838" s="95"/>
      <c r="Q838" s="52"/>
      <c r="R838" s="52"/>
      <c r="S838" s="52"/>
      <c r="T838" s="52"/>
      <c r="U838" s="52"/>
      <c r="V838" s="52"/>
      <c r="W838" s="52"/>
      <c r="X838" s="52"/>
      <c r="Y838" s="52"/>
      <c r="Z838" s="52"/>
      <c r="AA838" s="52"/>
      <c r="AB838" s="52"/>
      <c r="AC838" s="52"/>
    </row>
    <row r="839" spans="1:29" x14ac:dyDescent="0.25">
      <c r="A839" s="174"/>
      <c r="B839" s="175"/>
      <c r="C839" s="175"/>
      <c r="D839" s="175"/>
      <c r="E839" s="175"/>
      <c r="F839" s="175"/>
      <c r="G839" s="175"/>
      <c r="H839" s="175"/>
      <c r="I839" s="52"/>
      <c r="J839" s="101"/>
      <c r="K839" s="55"/>
      <c r="L839" s="52"/>
      <c r="M839" s="55"/>
      <c r="N839" s="52"/>
      <c r="O839" s="52"/>
      <c r="P839" s="95"/>
      <c r="Q839" s="52"/>
      <c r="R839" s="52"/>
      <c r="S839" s="52"/>
      <c r="T839" s="52"/>
      <c r="U839" s="52"/>
      <c r="V839" s="52"/>
      <c r="W839" s="52"/>
      <c r="X839" s="52"/>
      <c r="Y839" s="52"/>
      <c r="Z839" s="52"/>
      <c r="AA839" s="52"/>
      <c r="AB839" s="52"/>
      <c r="AC839" s="52"/>
    </row>
    <row r="840" spans="1:29" x14ac:dyDescent="0.25">
      <c r="D840" s="23">
        <v>10000</v>
      </c>
      <c r="E840" s="2">
        <v>12</v>
      </c>
      <c r="F840" s="2"/>
      <c r="G840" s="10">
        <f>D840/E840</f>
        <v>833.33333333333337</v>
      </c>
      <c r="I840" s="52"/>
      <c r="J840" s="101"/>
      <c r="K840" s="55"/>
      <c r="L840" s="52"/>
      <c r="M840" s="55"/>
      <c r="N840" s="52"/>
      <c r="O840" s="52"/>
      <c r="P840" s="95"/>
      <c r="Q840" s="52"/>
      <c r="R840" s="52"/>
      <c r="S840" s="52"/>
      <c r="T840" s="52"/>
      <c r="U840" s="52"/>
      <c r="V840" s="52"/>
      <c r="W840" s="52"/>
      <c r="X840" s="52"/>
      <c r="Y840" s="52"/>
      <c r="Z840" s="52"/>
      <c r="AA840" s="52"/>
      <c r="AB840" s="52"/>
      <c r="AC840" s="52"/>
    </row>
    <row r="841" spans="1:29" x14ac:dyDescent="0.25">
      <c r="A841" s="20"/>
      <c r="B841" s="50" t="s">
        <v>1</v>
      </c>
      <c r="C841" s="50"/>
      <c r="D841" s="24" t="s">
        <v>2</v>
      </c>
      <c r="E841" s="50"/>
      <c r="F841" s="50" t="s">
        <v>3</v>
      </c>
      <c r="G841" s="27"/>
      <c r="H841" s="20"/>
      <c r="I841" s="52"/>
      <c r="J841" s="101"/>
      <c r="K841" s="55"/>
      <c r="L841" s="52"/>
      <c r="M841" s="55"/>
      <c r="N841" s="52"/>
      <c r="O841" s="52"/>
      <c r="P841" s="95"/>
      <c r="Q841" s="52"/>
      <c r="R841" s="52"/>
      <c r="S841" s="52"/>
      <c r="T841" s="52"/>
      <c r="U841" s="52"/>
      <c r="V841" s="52"/>
      <c r="W841" s="52"/>
      <c r="X841" s="52"/>
      <c r="Y841" s="52"/>
      <c r="Z841" s="52"/>
      <c r="AA841" s="52"/>
      <c r="AB841" s="52"/>
      <c r="AC841" s="52"/>
    </row>
    <row r="842" spans="1:29" x14ac:dyDescent="0.25">
      <c r="A842" s="19" t="s">
        <v>4</v>
      </c>
      <c r="B842" s="5">
        <v>833</v>
      </c>
      <c r="D842" s="5">
        <f>B842-F842</f>
        <v>833</v>
      </c>
      <c r="F842" s="5">
        <f>SUM(J842:AZ842)</f>
        <v>0</v>
      </c>
      <c r="I842" s="52"/>
      <c r="J842" s="101"/>
      <c r="K842" s="55"/>
      <c r="L842" s="52"/>
      <c r="M842" s="55"/>
      <c r="N842" s="52"/>
      <c r="O842" s="52"/>
      <c r="P842" s="95"/>
      <c r="Q842" s="52"/>
      <c r="R842" s="52"/>
      <c r="S842" s="52"/>
      <c r="T842" s="52"/>
      <c r="U842" s="52"/>
      <c r="V842" s="52"/>
      <c r="W842" s="52"/>
      <c r="X842" s="52"/>
      <c r="Y842" s="52"/>
      <c r="Z842" s="52"/>
      <c r="AA842" s="52"/>
      <c r="AB842" s="52"/>
      <c r="AC842" s="52"/>
    </row>
    <row r="843" spans="1:29" x14ac:dyDescent="0.25">
      <c r="A843" s="19" t="s">
        <v>5</v>
      </c>
      <c r="B843" s="5">
        <v>833</v>
      </c>
      <c r="D843" s="5">
        <f t="shared" ref="D843:D853" si="136">B843-F843</f>
        <v>833</v>
      </c>
      <c r="F843" s="5">
        <f t="shared" ref="F843" si="137">SUM(J843:AZ843)</f>
        <v>0</v>
      </c>
      <c r="I843" s="52"/>
      <c r="J843" s="101"/>
      <c r="K843" s="55"/>
      <c r="L843" s="52"/>
      <c r="M843" s="55"/>
      <c r="N843" s="52"/>
      <c r="O843" s="52"/>
      <c r="P843" s="95"/>
      <c r="Q843" s="52"/>
      <c r="R843" s="52"/>
      <c r="S843" s="52"/>
      <c r="T843" s="52"/>
      <c r="U843" s="52"/>
      <c r="V843" s="52"/>
      <c r="W843" s="52"/>
      <c r="X843" s="52"/>
      <c r="Y843" s="52"/>
      <c r="Z843" s="52"/>
      <c r="AA843" s="52"/>
      <c r="AB843" s="52"/>
      <c r="AC843" s="52"/>
    </row>
    <row r="844" spans="1:29" x14ac:dyDescent="0.25">
      <c r="A844" s="19" t="s">
        <v>6</v>
      </c>
      <c r="B844" s="5">
        <v>833</v>
      </c>
      <c r="D844" s="5">
        <f t="shared" si="136"/>
        <v>833</v>
      </c>
      <c r="F844" s="5">
        <f>SUM(J844:AZ844)</f>
        <v>0</v>
      </c>
      <c r="I844" s="52"/>
      <c r="J844" s="101"/>
      <c r="K844" s="55"/>
      <c r="L844" s="52"/>
      <c r="M844" s="55"/>
      <c r="N844" s="52"/>
      <c r="O844" s="52"/>
      <c r="P844" s="95"/>
      <c r="Q844" s="52"/>
      <c r="R844" s="52"/>
      <c r="S844" s="52"/>
      <c r="T844" s="52"/>
      <c r="U844" s="52"/>
      <c r="V844" s="52"/>
      <c r="W844" s="52"/>
      <c r="X844" s="52"/>
      <c r="Y844" s="52"/>
      <c r="Z844" s="52"/>
      <c r="AA844" s="52"/>
      <c r="AB844" s="52"/>
      <c r="AC844" s="52"/>
    </row>
    <row r="845" spans="1:29" x14ac:dyDescent="0.25">
      <c r="A845" s="19" t="s">
        <v>7</v>
      </c>
      <c r="B845" s="5">
        <v>833</v>
      </c>
      <c r="D845" s="5">
        <f t="shared" si="136"/>
        <v>833</v>
      </c>
      <c r="F845" s="5">
        <f t="shared" ref="F845:F848" si="138">SUM(J845:AZ845)</f>
        <v>0</v>
      </c>
      <c r="I845" s="52"/>
      <c r="J845" s="101"/>
      <c r="K845" s="55"/>
      <c r="L845" s="52"/>
      <c r="M845" s="55"/>
      <c r="N845" s="52"/>
      <c r="O845" s="52"/>
      <c r="P845" s="95"/>
      <c r="Q845" s="52"/>
      <c r="R845" s="52"/>
      <c r="S845" s="52"/>
      <c r="T845" s="52"/>
      <c r="U845" s="52"/>
      <c r="V845" s="52"/>
      <c r="W845" s="52"/>
      <c r="X845" s="52"/>
      <c r="Y845" s="52"/>
      <c r="Z845" s="52"/>
      <c r="AA845" s="52"/>
      <c r="AB845" s="52"/>
      <c r="AC845" s="52"/>
    </row>
    <row r="846" spans="1:29" x14ac:dyDescent="0.25">
      <c r="A846" s="19" t="s">
        <v>8</v>
      </c>
      <c r="B846" s="5">
        <v>833</v>
      </c>
      <c r="D846" s="5">
        <f t="shared" si="136"/>
        <v>833</v>
      </c>
      <c r="F846" s="5">
        <f t="shared" si="138"/>
        <v>0</v>
      </c>
      <c r="I846" s="52"/>
      <c r="J846" s="101"/>
      <c r="K846" s="55"/>
      <c r="L846" s="52"/>
      <c r="M846" s="55"/>
      <c r="N846" s="52"/>
      <c r="O846" s="52"/>
      <c r="P846" s="95"/>
      <c r="Q846" s="52"/>
      <c r="R846" s="52"/>
      <c r="S846" s="52"/>
      <c r="T846" s="52"/>
      <c r="U846" s="52"/>
      <c r="V846" s="52"/>
      <c r="W846" s="52"/>
      <c r="X846" s="52"/>
      <c r="Y846" s="52"/>
      <c r="Z846" s="52"/>
      <c r="AA846" s="52"/>
      <c r="AB846" s="52"/>
      <c r="AC846" s="52"/>
    </row>
    <row r="847" spans="1:29" x14ac:dyDescent="0.25">
      <c r="A847" s="19" t="s">
        <v>9</v>
      </c>
      <c r="B847" s="5">
        <v>833</v>
      </c>
      <c r="D847" s="5">
        <f t="shared" si="136"/>
        <v>833</v>
      </c>
      <c r="F847" s="5">
        <f t="shared" si="138"/>
        <v>0</v>
      </c>
      <c r="I847" s="52"/>
      <c r="J847" s="101"/>
      <c r="K847" s="55"/>
      <c r="L847" s="52"/>
      <c r="M847" s="55"/>
      <c r="N847" s="52"/>
      <c r="O847" s="52"/>
      <c r="P847" s="95"/>
      <c r="Q847" s="52"/>
      <c r="R847" s="52"/>
      <c r="S847" s="52"/>
      <c r="T847" s="52"/>
      <c r="U847" s="52"/>
      <c r="V847" s="52"/>
      <c r="W847" s="52"/>
      <c r="X847" s="52"/>
      <c r="Y847" s="52"/>
      <c r="Z847" s="52"/>
      <c r="AA847" s="52"/>
      <c r="AB847" s="52"/>
      <c r="AC847" s="52"/>
    </row>
    <row r="848" spans="1:29" x14ac:dyDescent="0.25">
      <c r="A848" s="19" t="s">
        <v>10</v>
      </c>
      <c r="B848" s="5">
        <v>833</v>
      </c>
      <c r="D848" s="5">
        <f t="shared" si="136"/>
        <v>833</v>
      </c>
      <c r="F848" s="5">
        <f t="shared" si="138"/>
        <v>0</v>
      </c>
      <c r="I848" s="52"/>
      <c r="J848" s="101"/>
      <c r="K848" s="55"/>
      <c r="L848" s="52"/>
      <c r="M848" s="55"/>
      <c r="N848" s="52"/>
      <c r="O848" s="52"/>
      <c r="P848" s="95"/>
      <c r="Q848" s="52"/>
      <c r="R848" s="52"/>
      <c r="S848" s="52"/>
      <c r="T848" s="52"/>
      <c r="U848" s="52"/>
      <c r="V848" s="52"/>
      <c r="W848" s="52"/>
      <c r="X848" s="52"/>
      <c r="Y848" s="52"/>
      <c r="Z848" s="52"/>
      <c r="AA848" s="52"/>
      <c r="AB848" s="52"/>
      <c r="AC848" s="52"/>
    </row>
    <row r="849" spans="1:29" x14ac:dyDescent="0.25">
      <c r="A849" s="19" t="s">
        <v>11</v>
      </c>
      <c r="B849" s="118">
        <f>833+2000</f>
        <v>2833</v>
      </c>
      <c r="D849" s="5">
        <f t="shared" si="136"/>
        <v>-9167</v>
      </c>
      <c r="F849" s="5">
        <f t="shared" ref="F849:F853" si="139">SUM(J849:AZ849)</f>
        <v>12000</v>
      </c>
      <c r="I849" s="52"/>
      <c r="J849" s="101">
        <f>12000</f>
        <v>12000</v>
      </c>
      <c r="K849" s="55"/>
      <c r="L849" s="52"/>
      <c r="M849" s="55"/>
      <c r="N849" s="52"/>
      <c r="O849" s="52"/>
      <c r="P849" s="95"/>
      <c r="Q849" s="52"/>
      <c r="R849" s="52"/>
      <c r="S849" s="55"/>
      <c r="T849" s="52"/>
      <c r="U849" s="52"/>
      <c r="V849" s="52"/>
      <c r="W849" s="52"/>
      <c r="X849" s="52"/>
      <c r="Y849" s="52"/>
      <c r="Z849" s="52"/>
      <c r="AA849" s="52"/>
      <c r="AB849" s="52"/>
      <c r="AC849" s="52"/>
    </row>
    <row r="850" spans="1:29" x14ac:dyDescent="0.25">
      <c r="A850" s="19" t="s">
        <v>12</v>
      </c>
      <c r="B850" s="5">
        <v>834</v>
      </c>
      <c r="D850" s="5">
        <f t="shared" si="136"/>
        <v>834</v>
      </c>
      <c r="F850" s="5">
        <f t="shared" si="139"/>
        <v>0</v>
      </c>
      <c r="I850" s="52"/>
      <c r="J850" s="101"/>
      <c r="K850" s="55"/>
      <c r="L850" s="52"/>
      <c r="M850" s="55"/>
      <c r="N850" s="52"/>
      <c r="O850" s="52"/>
      <c r="P850" s="95"/>
      <c r="Q850" s="52"/>
      <c r="R850" s="52"/>
      <c r="S850" s="52"/>
      <c r="T850" s="52"/>
      <c r="U850" s="52"/>
      <c r="V850" s="52"/>
      <c r="W850" s="52"/>
      <c r="X850" s="52"/>
      <c r="Y850" s="52"/>
      <c r="Z850" s="52"/>
      <c r="AA850" s="52"/>
      <c r="AB850" s="52"/>
      <c r="AC850" s="52"/>
    </row>
    <row r="851" spans="1:29" x14ac:dyDescent="0.25">
      <c r="A851" s="19" t="s">
        <v>13</v>
      </c>
      <c r="B851" s="118">
        <f>834+18000</f>
        <v>18834</v>
      </c>
      <c r="D851" s="5">
        <f t="shared" si="136"/>
        <v>11108.4</v>
      </c>
      <c r="F851" s="5">
        <f t="shared" si="139"/>
        <v>7725.6</v>
      </c>
      <c r="I851" s="52"/>
      <c r="J851" s="101"/>
      <c r="K851" s="55"/>
      <c r="L851" s="52"/>
      <c r="M851" s="55">
        <f>7725.6</f>
        <v>7725.6</v>
      </c>
      <c r="N851" s="52"/>
      <c r="O851" s="52"/>
      <c r="P851" s="95"/>
      <c r="Q851" s="52"/>
      <c r="R851" s="52"/>
      <c r="S851" s="52"/>
      <c r="T851" s="52"/>
      <c r="U851" s="52"/>
      <c r="V851" s="52"/>
      <c r="W851" s="52"/>
      <c r="X851" s="52"/>
      <c r="Y851" s="52"/>
      <c r="Z851" s="52"/>
      <c r="AA851" s="52"/>
      <c r="AB851" s="52"/>
      <c r="AC851" s="52"/>
    </row>
    <row r="852" spans="1:29" x14ac:dyDescent="0.25">
      <c r="A852" s="19" t="s">
        <v>14</v>
      </c>
      <c r="B852" s="5">
        <v>834</v>
      </c>
      <c r="D852" s="5">
        <f t="shared" si="136"/>
        <v>834</v>
      </c>
      <c r="F852" s="5">
        <f t="shared" si="139"/>
        <v>0</v>
      </c>
      <c r="I852" s="52"/>
      <c r="J852" s="101"/>
      <c r="K852" s="55"/>
      <c r="L852" s="52"/>
      <c r="M852" s="55"/>
      <c r="N852" s="52"/>
      <c r="O852" s="52"/>
      <c r="P852" s="95"/>
      <c r="Q852" s="52"/>
      <c r="R852" s="52"/>
      <c r="S852" s="52"/>
      <c r="T852" s="52"/>
      <c r="U852" s="52"/>
      <c r="V852" s="52"/>
      <c r="W852" s="52"/>
      <c r="X852" s="52"/>
      <c r="Y852" s="52"/>
      <c r="Z852" s="52"/>
      <c r="AA852" s="52"/>
      <c r="AB852" s="52"/>
      <c r="AC852" s="52"/>
    </row>
    <row r="853" spans="1:29" x14ac:dyDescent="0.25">
      <c r="A853" s="19" t="s">
        <v>15</v>
      </c>
      <c r="B853" s="5">
        <v>834</v>
      </c>
      <c r="D853" s="5">
        <f t="shared" si="136"/>
        <v>834</v>
      </c>
      <c r="F853" s="5">
        <f t="shared" si="139"/>
        <v>0</v>
      </c>
      <c r="I853" s="52"/>
      <c r="J853" s="101"/>
      <c r="K853" s="55"/>
      <c r="L853" s="52"/>
      <c r="M853" s="55"/>
      <c r="N853" s="52"/>
      <c r="O853" s="52"/>
      <c r="P853" s="95"/>
      <c r="Q853" s="52"/>
      <c r="R853" s="52"/>
      <c r="S853" s="52"/>
      <c r="T853" s="52"/>
      <c r="U853" s="52"/>
      <c r="V853" s="52"/>
      <c r="W853" s="52"/>
      <c r="X853" s="52"/>
      <c r="Y853" s="52"/>
      <c r="Z853" s="52"/>
      <c r="AA853" s="52"/>
      <c r="AB853" s="52"/>
      <c r="AC853" s="52"/>
    </row>
    <row r="854" spans="1:29" x14ac:dyDescent="0.25">
      <c r="A854" s="6" t="s">
        <v>16</v>
      </c>
      <c r="B854" s="7">
        <f>SUM(B842:B853)</f>
        <v>30000</v>
      </c>
      <c r="D854" s="23">
        <f>SUM(D842:D853)</f>
        <v>10274.4</v>
      </c>
      <c r="F854" s="7">
        <f>SUM(F842:F853)</f>
        <v>19725.599999999999</v>
      </c>
      <c r="I854" s="52"/>
      <c r="J854" s="101"/>
      <c r="K854" s="55"/>
      <c r="L854" s="52"/>
      <c r="M854" s="55"/>
      <c r="N854" s="52"/>
      <c r="O854" s="52"/>
      <c r="P854" s="95"/>
      <c r="Q854" s="52"/>
      <c r="R854" s="52"/>
      <c r="S854" s="52"/>
      <c r="T854" s="52"/>
      <c r="U854" s="52"/>
      <c r="V854" s="52"/>
      <c r="W854" s="52"/>
      <c r="X854" s="52"/>
      <c r="Y854" s="52"/>
      <c r="Z854" s="52"/>
      <c r="AA854" s="52"/>
      <c r="AB854" s="52"/>
      <c r="AC854" s="52"/>
    </row>
    <row r="855" spans="1:29" x14ac:dyDescent="0.25">
      <c r="I855" s="52"/>
      <c r="J855" s="101"/>
      <c r="K855" s="55"/>
      <c r="L855" s="52"/>
      <c r="M855" s="55"/>
      <c r="N855" s="52"/>
      <c r="O855" s="52"/>
      <c r="P855" s="95"/>
      <c r="Q855" s="52"/>
      <c r="R855" s="52"/>
      <c r="S855" s="52"/>
      <c r="T855" s="52"/>
      <c r="U855" s="52"/>
      <c r="V855" s="52"/>
      <c r="W855" s="52"/>
      <c r="X855" s="52"/>
      <c r="Y855" s="52"/>
      <c r="Z855" s="52"/>
      <c r="AA855" s="52"/>
      <c r="AB855" s="52"/>
      <c r="AC855" s="52"/>
    </row>
    <row r="856" spans="1:29" x14ac:dyDescent="0.25">
      <c r="I856" s="52"/>
      <c r="J856" s="101"/>
      <c r="K856" s="55"/>
      <c r="L856" s="52"/>
      <c r="M856" s="55"/>
      <c r="N856" s="52"/>
      <c r="O856" s="52"/>
      <c r="P856" s="95"/>
      <c r="Q856" s="52"/>
      <c r="R856" s="52"/>
      <c r="S856" s="52"/>
      <c r="T856" s="52"/>
      <c r="U856" s="52"/>
      <c r="V856" s="52"/>
      <c r="W856" s="52"/>
      <c r="X856" s="52"/>
      <c r="Y856" s="52"/>
      <c r="Z856" s="52"/>
      <c r="AA856" s="52"/>
      <c r="AB856" s="52"/>
      <c r="AC856" s="52"/>
    </row>
    <row r="857" spans="1:29" x14ac:dyDescent="0.25">
      <c r="A857" s="174">
        <v>27401</v>
      </c>
      <c r="B857" s="175" t="s">
        <v>145</v>
      </c>
      <c r="C857" s="175"/>
      <c r="D857" s="175"/>
      <c r="E857" s="175"/>
      <c r="F857" s="175"/>
      <c r="G857" s="175"/>
      <c r="H857" s="175"/>
      <c r="I857" s="52"/>
      <c r="J857" s="128"/>
      <c r="K857" s="55"/>
      <c r="L857" s="52"/>
      <c r="M857" s="55"/>
      <c r="N857" s="52"/>
      <c r="O857" s="52"/>
      <c r="P857" s="95"/>
      <c r="Q857" s="52"/>
      <c r="R857" s="52"/>
      <c r="S857" s="52"/>
      <c r="T857" s="52"/>
      <c r="U857" s="52"/>
      <c r="V857" s="52"/>
      <c r="W857" s="52"/>
      <c r="X857" s="52"/>
      <c r="Y857" s="52"/>
      <c r="Z857" s="52"/>
      <c r="AA857" s="52"/>
      <c r="AB857" s="52"/>
      <c r="AC857" s="52"/>
    </row>
    <row r="858" spans="1:29" x14ac:dyDescent="0.25">
      <c r="A858" s="174"/>
      <c r="B858" s="175"/>
      <c r="C858" s="175"/>
      <c r="D858" s="175"/>
      <c r="E858" s="175"/>
      <c r="F858" s="175"/>
      <c r="G858" s="175"/>
      <c r="H858" s="175"/>
      <c r="I858" s="52"/>
      <c r="J858" s="128"/>
      <c r="K858" s="55"/>
      <c r="L858" s="52"/>
      <c r="M858" s="55"/>
      <c r="N858" s="52"/>
      <c r="O858" s="52"/>
      <c r="P858" s="95"/>
      <c r="Q858" s="52"/>
      <c r="R858" s="52"/>
      <c r="S858" s="52"/>
      <c r="T858" s="52"/>
      <c r="U858" s="52"/>
      <c r="V858" s="52"/>
      <c r="W858" s="52"/>
      <c r="X858" s="52"/>
      <c r="Y858" s="52"/>
      <c r="Z858" s="52"/>
      <c r="AA858" s="52"/>
      <c r="AB858" s="52"/>
      <c r="AC858" s="52"/>
    </row>
    <row r="859" spans="1:29" x14ac:dyDescent="0.25">
      <c r="D859" s="23">
        <v>700</v>
      </c>
      <c r="E859" s="2">
        <v>12</v>
      </c>
      <c r="F859" s="2"/>
      <c r="G859" s="10">
        <f>D859/E859</f>
        <v>58.333333333333336</v>
      </c>
      <c r="I859" s="52"/>
      <c r="J859" s="128"/>
      <c r="K859" s="55"/>
      <c r="L859" s="52"/>
      <c r="M859" s="55"/>
      <c r="N859" s="52"/>
      <c r="O859" s="52"/>
      <c r="P859" s="95"/>
      <c r="Q859" s="52"/>
      <c r="R859" s="52"/>
      <c r="S859" s="52"/>
      <c r="T859" s="52"/>
      <c r="U859" s="52"/>
      <c r="V859" s="52"/>
      <c r="W859" s="52"/>
      <c r="X859" s="52"/>
      <c r="Y859" s="52"/>
      <c r="Z859" s="52"/>
      <c r="AA859" s="52"/>
      <c r="AB859" s="52"/>
      <c r="AC859" s="52"/>
    </row>
    <row r="860" spans="1:29" x14ac:dyDescent="0.25">
      <c r="A860" s="20"/>
      <c r="B860" s="127" t="s">
        <v>1</v>
      </c>
      <c r="C860" s="127"/>
      <c r="D860" s="24" t="s">
        <v>2</v>
      </c>
      <c r="E860" s="127"/>
      <c r="F860" s="127" t="s">
        <v>3</v>
      </c>
      <c r="G860" s="27"/>
      <c r="H860" s="20"/>
      <c r="I860" s="52"/>
      <c r="J860" s="128"/>
      <c r="K860" s="55"/>
      <c r="L860" s="52"/>
      <c r="M860" s="55"/>
      <c r="N860" s="52"/>
      <c r="O860" s="52"/>
      <c r="P860" s="95"/>
      <c r="Q860" s="52"/>
      <c r="R860" s="52"/>
      <c r="S860" s="52"/>
      <c r="T860" s="52"/>
      <c r="U860" s="52"/>
      <c r="V860" s="52"/>
      <c r="W860" s="52"/>
      <c r="X860" s="52"/>
      <c r="Y860" s="52"/>
      <c r="Z860" s="52"/>
      <c r="AA860" s="52"/>
      <c r="AB860" s="52"/>
      <c r="AC860" s="52"/>
    </row>
    <row r="861" spans="1:29" x14ac:dyDescent="0.25">
      <c r="A861" s="19" t="s">
        <v>4</v>
      </c>
      <c r="B861" s="5">
        <v>0</v>
      </c>
      <c r="D861" s="5">
        <f>B861-F861</f>
        <v>0</v>
      </c>
      <c r="F861" s="5">
        <f>SUM(J861:AZ861)</f>
        <v>0</v>
      </c>
      <c r="I861" s="52"/>
      <c r="J861" s="128"/>
      <c r="K861" s="55"/>
      <c r="L861" s="52"/>
      <c r="M861" s="55"/>
      <c r="N861" s="52"/>
      <c r="O861" s="52"/>
      <c r="P861" s="95"/>
      <c r="Q861" s="52"/>
      <c r="R861" s="52"/>
      <c r="S861" s="52"/>
      <c r="T861" s="52"/>
      <c r="U861" s="52"/>
      <c r="V861" s="52"/>
      <c r="W861" s="52"/>
      <c r="X861" s="52"/>
      <c r="Y861" s="52"/>
      <c r="Z861" s="52"/>
      <c r="AA861" s="52"/>
      <c r="AB861" s="52"/>
      <c r="AC861" s="52"/>
    </row>
    <row r="862" spans="1:29" x14ac:dyDescent="0.25">
      <c r="A862" s="19" t="s">
        <v>5</v>
      </c>
      <c r="B862" s="5">
        <v>0</v>
      </c>
      <c r="D862" s="5">
        <f t="shared" ref="D862:D872" si="140">B862-F862</f>
        <v>0</v>
      </c>
      <c r="F862" s="5">
        <f t="shared" ref="F862" si="141">SUM(J862:AZ862)</f>
        <v>0</v>
      </c>
      <c r="I862" s="52"/>
      <c r="J862" s="128"/>
      <c r="K862" s="55"/>
      <c r="L862" s="52"/>
      <c r="M862" s="55"/>
      <c r="N862" s="52"/>
      <c r="O862" s="52"/>
      <c r="P862" s="95"/>
      <c r="Q862" s="52"/>
      <c r="R862" s="52"/>
      <c r="S862" s="52"/>
      <c r="T862" s="52"/>
      <c r="U862" s="52"/>
      <c r="V862" s="52"/>
      <c r="W862" s="52"/>
      <c r="X862" s="52"/>
      <c r="Y862" s="52"/>
      <c r="Z862" s="52"/>
      <c r="AA862" s="52"/>
      <c r="AB862" s="52"/>
      <c r="AC862" s="52"/>
    </row>
    <row r="863" spans="1:29" x14ac:dyDescent="0.25">
      <c r="A863" s="19" t="s">
        <v>6</v>
      </c>
      <c r="B863" s="118">
        <v>700</v>
      </c>
      <c r="D863" s="5">
        <f t="shared" si="140"/>
        <v>700</v>
      </c>
      <c r="F863" s="5">
        <f>SUM(J863:AZ863)</f>
        <v>0</v>
      </c>
      <c r="I863" s="52"/>
      <c r="J863" s="128"/>
      <c r="K863" s="55"/>
      <c r="L863" s="52"/>
      <c r="M863" s="55"/>
      <c r="N863" s="55">
        <v>0</v>
      </c>
      <c r="O863" s="52"/>
      <c r="P863" s="95"/>
      <c r="Q863" s="52"/>
      <c r="R863" s="52"/>
      <c r="S863" s="52"/>
      <c r="T863" s="52"/>
      <c r="U863" s="52"/>
      <c r="V863" s="52"/>
      <c r="W863" s="52"/>
      <c r="X863" s="52"/>
      <c r="Y863" s="52"/>
      <c r="Z863" s="52"/>
      <c r="AA863" s="52"/>
      <c r="AB863" s="52"/>
      <c r="AC863" s="52"/>
    </row>
    <row r="864" spans="1:29" x14ac:dyDescent="0.25">
      <c r="A864" s="19" t="s">
        <v>7</v>
      </c>
      <c r="B864" s="5">
        <v>0</v>
      </c>
      <c r="D864" s="5">
        <f t="shared" si="140"/>
        <v>0</v>
      </c>
      <c r="F864" s="5">
        <f t="shared" ref="F864:F872" si="142">SUM(J864:AZ864)</f>
        <v>0</v>
      </c>
      <c r="I864" s="52"/>
      <c r="J864" s="128"/>
      <c r="K864" s="55"/>
      <c r="L864" s="52"/>
      <c r="M864" s="55"/>
      <c r="N864" s="52"/>
      <c r="O864" s="52"/>
      <c r="P864" s="95"/>
      <c r="Q864" s="52"/>
      <c r="R864" s="52"/>
      <c r="S864" s="52"/>
      <c r="T864" s="52"/>
      <c r="U864" s="52"/>
      <c r="V864" s="52"/>
      <c r="W864" s="52"/>
      <c r="X864" s="52"/>
      <c r="Y864" s="52"/>
      <c r="Z864" s="52"/>
      <c r="AA864" s="52"/>
      <c r="AB864" s="52"/>
      <c r="AC864" s="52"/>
    </row>
    <row r="865" spans="1:29" x14ac:dyDescent="0.25">
      <c r="A865" s="19" t="s">
        <v>8</v>
      </c>
      <c r="B865" s="5">
        <v>0</v>
      </c>
      <c r="D865" s="5">
        <f t="shared" si="140"/>
        <v>0</v>
      </c>
      <c r="F865" s="5">
        <f t="shared" si="142"/>
        <v>0</v>
      </c>
      <c r="I865" s="52"/>
      <c r="J865" s="128"/>
      <c r="K865" s="55"/>
      <c r="L865" s="52"/>
      <c r="M865" s="55"/>
      <c r="N865" s="52"/>
      <c r="O865" s="52"/>
      <c r="P865" s="95"/>
      <c r="Q865" s="52"/>
      <c r="R865" s="52"/>
      <c r="S865" s="52"/>
      <c r="T865" s="52"/>
      <c r="U865" s="52"/>
      <c r="V865" s="52"/>
      <c r="W865" s="52"/>
      <c r="X865" s="52"/>
      <c r="Y865" s="52"/>
      <c r="Z865" s="52"/>
      <c r="AA865" s="52"/>
      <c r="AB865" s="52"/>
      <c r="AC865" s="52"/>
    </row>
    <row r="866" spans="1:29" x14ac:dyDescent="0.25">
      <c r="A866" s="19" t="s">
        <v>9</v>
      </c>
      <c r="B866" s="5">
        <v>0</v>
      </c>
      <c r="D866" s="5">
        <f t="shared" si="140"/>
        <v>0</v>
      </c>
      <c r="F866" s="5">
        <f t="shared" si="142"/>
        <v>0</v>
      </c>
      <c r="I866" s="52"/>
      <c r="J866" s="128"/>
      <c r="K866" s="55"/>
      <c r="L866" s="52"/>
      <c r="M866" s="55"/>
      <c r="N866" s="52"/>
      <c r="O866" s="52"/>
      <c r="P866" s="95"/>
      <c r="Q866" s="52"/>
      <c r="R866" s="52"/>
      <c r="S866" s="52"/>
      <c r="T866" s="52"/>
      <c r="U866" s="52"/>
      <c r="V866" s="52"/>
      <c r="W866" s="52"/>
      <c r="X866" s="52"/>
      <c r="Y866" s="52"/>
      <c r="Z866" s="52"/>
      <c r="AA866" s="52"/>
      <c r="AB866" s="52"/>
      <c r="AC866" s="52"/>
    </row>
    <row r="867" spans="1:29" x14ac:dyDescent="0.25">
      <c r="A867" s="19" t="s">
        <v>10</v>
      </c>
      <c r="B867" s="5">
        <v>0</v>
      </c>
      <c r="D867" s="5">
        <f t="shared" si="140"/>
        <v>0</v>
      </c>
      <c r="F867" s="5">
        <f t="shared" si="142"/>
        <v>0</v>
      </c>
      <c r="I867" s="52"/>
      <c r="J867" s="128"/>
      <c r="K867" s="55"/>
      <c r="L867" s="52"/>
      <c r="M867" s="55"/>
      <c r="N867" s="52"/>
      <c r="O867" s="52"/>
      <c r="P867" s="95"/>
      <c r="Q867" s="52"/>
      <c r="R867" s="52"/>
      <c r="S867" s="52"/>
      <c r="T867" s="52"/>
      <c r="U867" s="52"/>
      <c r="V867" s="52"/>
      <c r="W867" s="52"/>
      <c r="X867" s="52"/>
      <c r="Y867" s="52"/>
      <c r="Z867" s="52"/>
      <c r="AA867" s="52"/>
      <c r="AB867" s="52"/>
      <c r="AC867" s="52"/>
    </row>
    <row r="868" spans="1:29" x14ac:dyDescent="0.25">
      <c r="A868" s="19" t="s">
        <v>11</v>
      </c>
      <c r="B868" s="106">
        <v>0</v>
      </c>
      <c r="D868" s="5">
        <f t="shared" si="140"/>
        <v>0</v>
      </c>
      <c r="F868" s="5">
        <f t="shared" si="142"/>
        <v>0</v>
      </c>
      <c r="I868" s="52"/>
      <c r="J868" s="128"/>
      <c r="K868" s="55"/>
      <c r="L868" s="52"/>
      <c r="M868" s="55"/>
      <c r="N868" s="52"/>
      <c r="O868" s="52"/>
      <c r="P868" s="95"/>
      <c r="Q868" s="52"/>
      <c r="R868" s="52"/>
      <c r="S868" s="52"/>
      <c r="T868" s="52"/>
      <c r="U868" s="52"/>
      <c r="V868" s="52"/>
      <c r="W868" s="52"/>
      <c r="X868" s="52"/>
      <c r="Y868" s="52"/>
      <c r="Z868" s="52"/>
      <c r="AA868" s="52"/>
      <c r="AB868" s="52"/>
      <c r="AC868" s="52"/>
    </row>
    <row r="869" spans="1:29" x14ac:dyDescent="0.25">
      <c r="A869" s="19" t="s">
        <v>12</v>
      </c>
      <c r="B869" s="5">
        <v>0</v>
      </c>
      <c r="D869" s="5">
        <f t="shared" si="140"/>
        <v>0</v>
      </c>
      <c r="F869" s="5">
        <f t="shared" si="142"/>
        <v>0</v>
      </c>
      <c r="I869" s="52"/>
      <c r="J869" s="128"/>
      <c r="K869" s="55"/>
      <c r="L869" s="52"/>
      <c r="M869" s="55"/>
      <c r="N869" s="52"/>
      <c r="O869" s="52"/>
      <c r="P869" s="95"/>
      <c r="Q869" s="52"/>
      <c r="R869" s="52"/>
      <c r="S869" s="52"/>
      <c r="T869" s="52"/>
      <c r="U869" s="52"/>
      <c r="V869" s="52"/>
      <c r="W869" s="52"/>
      <c r="X869" s="52"/>
      <c r="Y869" s="52"/>
      <c r="Z869" s="52"/>
      <c r="AA869" s="52"/>
      <c r="AB869" s="52"/>
      <c r="AC869" s="52"/>
    </row>
    <row r="870" spans="1:29" x14ac:dyDescent="0.25">
      <c r="A870" s="19" t="s">
        <v>13</v>
      </c>
      <c r="B870" s="5">
        <v>0</v>
      </c>
      <c r="D870" s="5">
        <f t="shared" si="140"/>
        <v>0</v>
      </c>
      <c r="F870" s="5">
        <f t="shared" si="142"/>
        <v>0</v>
      </c>
      <c r="I870" s="52"/>
      <c r="J870" s="128"/>
      <c r="K870" s="55"/>
      <c r="L870" s="52"/>
      <c r="M870" s="55"/>
      <c r="N870" s="52"/>
      <c r="O870" s="52"/>
      <c r="P870" s="95"/>
      <c r="Q870" s="52"/>
      <c r="R870" s="52"/>
      <c r="S870" s="52"/>
      <c r="T870" s="52"/>
      <c r="U870" s="52"/>
      <c r="V870" s="52"/>
      <c r="W870" s="52"/>
      <c r="X870" s="52"/>
      <c r="Y870" s="52"/>
      <c r="Z870" s="52"/>
      <c r="AA870" s="52"/>
      <c r="AB870" s="52"/>
      <c r="AC870" s="52"/>
    </row>
    <row r="871" spans="1:29" x14ac:dyDescent="0.25">
      <c r="A871" s="19" t="s">
        <v>14</v>
      </c>
      <c r="B871" s="5">
        <v>0</v>
      </c>
      <c r="D871" s="5">
        <f t="shared" si="140"/>
        <v>0</v>
      </c>
      <c r="F871" s="5">
        <f t="shared" si="142"/>
        <v>0</v>
      </c>
      <c r="I871" s="52"/>
      <c r="J871" s="128"/>
      <c r="K871" s="55"/>
      <c r="L871" s="52"/>
      <c r="M871" s="55"/>
      <c r="N871" s="52"/>
      <c r="O871" s="52"/>
      <c r="P871" s="95"/>
      <c r="Q871" s="52"/>
      <c r="R871" s="52"/>
      <c r="S871" s="52"/>
      <c r="T871" s="52"/>
      <c r="U871" s="52"/>
      <c r="V871" s="52"/>
      <c r="W871" s="52"/>
      <c r="X871" s="52"/>
      <c r="Y871" s="52"/>
      <c r="Z871" s="52"/>
      <c r="AA871" s="52"/>
      <c r="AB871" s="52"/>
      <c r="AC871" s="52"/>
    </row>
    <row r="872" spans="1:29" x14ac:dyDescent="0.25">
      <c r="A872" s="19" t="s">
        <v>15</v>
      </c>
      <c r="B872" s="5">
        <v>0</v>
      </c>
      <c r="D872" s="5">
        <f t="shared" si="140"/>
        <v>0</v>
      </c>
      <c r="F872" s="5">
        <f t="shared" si="142"/>
        <v>0</v>
      </c>
      <c r="I872" s="52"/>
      <c r="J872" s="128"/>
      <c r="K872" s="55"/>
      <c r="L872" s="52"/>
      <c r="M872" s="55"/>
      <c r="N872" s="52"/>
      <c r="O872" s="52"/>
      <c r="P872" s="95"/>
      <c r="Q872" s="52"/>
      <c r="R872" s="52"/>
      <c r="S872" s="52"/>
      <c r="T872" s="52"/>
      <c r="U872" s="52"/>
      <c r="V872" s="52"/>
      <c r="W872" s="52"/>
      <c r="X872" s="52"/>
      <c r="Y872" s="52"/>
      <c r="Z872" s="52"/>
      <c r="AA872" s="52"/>
      <c r="AB872" s="52"/>
      <c r="AC872" s="52"/>
    </row>
    <row r="873" spans="1:29" x14ac:dyDescent="0.25">
      <c r="A873" s="6" t="s">
        <v>16</v>
      </c>
      <c r="B873" s="7">
        <f>SUM(B861:B872)</f>
        <v>700</v>
      </c>
      <c r="D873" s="23">
        <f>SUM(D861:D872)</f>
        <v>700</v>
      </c>
      <c r="F873" s="7">
        <f>SUM(F861:F872)</f>
        <v>0</v>
      </c>
      <c r="I873" s="52"/>
      <c r="J873" s="128"/>
      <c r="K873" s="55"/>
      <c r="L873" s="52"/>
      <c r="M873" s="55"/>
      <c r="N873" s="52"/>
      <c r="O873" s="52"/>
      <c r="P873" s="95"/>
      <c r="Q873" s="52"/>
      <c r="R873" s="52"/>
      <c r="S873" s="52"/>
      <c r="T873" s="52"/>
      <c r="U873" s="52"/>
      <c r="V873" s="52"/>
      <c r="W873" s="52"/>
      <c r="X873" s="52"/>
      <c r="Y873" s="52"/>
      <c r="Z873" s="52"/>
      <c r="AA873" s="52"/>
      <c r="AB873" s="52"/>
      <c r="AC873" s="52"/>
    </row>
    <row r="874" spans="1:29" x14ac:dyDescent="0.25">
      <c r="I874" s="52"/>
      <c r="J874" s="128"/>
      <c r="K874" s="55"/>
      <c r="L874" s="52"/>
      <c r="M874" s="55"/>
      <c r="N874" s="52"/>
      <c r="O874" s="52"/>
      <c r="P874" s="95"/>
      <c r="Q874" s="52"/>
      <c r="R874" s="52"/>
      <c r="S874" s="52"/>
      <c r="T874" s="52"/>
      <c r="U874" s="52"/>
      <c r="V874" s="52"/>
      <c r="W874" s="52"/>
      <c r="X874" s="52"/>
      <c r="Y874" s="52"/>
      <c r="Z874" s="52"/>
      <c r="AA874" s="52"/>
      <c r="AB874" s="52"/>
      <c r="AC874" s="52"/>
    </row>
    <row r="875" spans="1:29" x14ac:dyDescent="0.25">
      <c r="I875" s="52"/>
      <c r="J875" s="147"/>
      <c r="K875" s="55"/>
      <c r="L875" s="52"/>
      <c r="M875" s="55"/>
      <c r="N875" s="52"/>
      <c r="O875" s="52"/>
      <c r="P875" s="148"/>
      <c r="Q875" s="52"/>
      <c r="R875" s="52"/>
      <c r="S875" s="52"/>
      <c r="T875" s="52"/>
      <c r="U875" s="52"/>
      <c r="V875" s="52"/>
      <c r="W875" s="52"/>
      <c r="X875" s="52"/>
      <c r="Y875" s="52"/>
      <c r="Z875" s="52"/>
      <c r="AA875" s="52"/>
      <c r="AB875" s="52"/>
      <c r="AC875" s="52"/>
    </row>
    <row r="876" spans="1:29" x14ac:dyDescent="0.25">
      <c r="A876" s="174">
        <v>28202</v>
      </c>
      <c r="B876" s="175" t="s">
        <v>205</v>
      </c>
      <c r="C876" s="175"/>
      <c r="D876" s="175"/>
      <c r="E876" s="175"/>
      <c r="F876" s="175"/>
      <c r="G876" s="175"/>
      <c r="H876" s="175"/>
      <c r="I876" s="52"/>
      <c r="J876" s="147"/>
      <c r="K876" s="55"/>
      <c r="L876" s="52"/>
      <c r="M876" s="55"/>
      <c r="N876" s="52"/>
      <c r="O876" s="52"/>
      <c r="P876" s="148"/>
      <c r="Q876" s="52"/>
      <c r="R876" s="52"/>
      <c r="S876" s="52"/>
      <c r="T876" s="52"/>
      <c r="U876" s="52"/>
      <c r="V876" s="52"/>
      <c r="W876" s="52"/>
      <c r="X876" s="52"/>
      <c r="Y876" s="52"/>
      <c r="Z876" s="52"/>
      <c r="AA876" s="52"/>
      <c r="AB876" s="52"/>
      <c r="AC876" s="52"/>
    </row>
    <row r="877" spans="1:29" x14ac:dyDescent="0.25">
      <c r="A877" s="174"/>
      <c r="B877" s="175"/>
      <c r="C877" s="175"/>
      <c r="D877" s="175"/>
      <c r="E877" s="175"/>
      <c r="F877" s="175"/>
      <c r="G877" s="175"/>
      <c r="H877" s="175"/>
      <c r="I877" s="52"/>
      <c r="J877" s="147"/>
      <c r="K877" s="55"/>
      <c r="L877" s="52"/>
      <c r="M877" s="55"/>
      <c r="N877" s="52"/>
      <c r="O877" s="52"/>
      <c r="P877" s="148"/>
      <c r="Q877" s="52"/>
      <c r="R877" s="52"/>
      <c r="S877" s="52"/>
      <c r="T877" s="52"/>
      <c r="U877" s="52"/>
      <c r="V877" s="52"/>
      <c r="W877" s="52"/>
      <c r="X877" s="52"/>
      <c r="Y877" s="52"/>
      <c r="Z877" s="52"/>
      <c r="AA877" s="52"/>
      <c r="AB877" s="52"/>
      <c r="AC877" s="52"/>
    </row>
    <row r="878" spans="1:29" x14ac:dyDescent="0.25">
      <c r="D878" s="23">
        <v>6500</v>
      </c>
      <c r="E878" s="2">
        <v>12</v>
      </c>
      <c r="F878" s="2"/>
      <c r="G878" s="10">
        <f>D878/E878</f>
        <v>541.66666666666663</v>
      </c>
      <c r="I878" s="52"/>
      <c r="J878" s="147"/>
      <c r="K878" s="55"/>
      <c r="L878" s="52"/>
      <c r="M878" s="55"/>
      <c r="N878" s="52"/>
      <c r="O878" s="52"/>
      <c r="P878" s="148"/>
      <c r="Q878" s="52"/>
      <c r="R878" s="52"/>
      <c r="S878" s="52"/>
      <c r="T878" s="52"/>
      <c r="U878" s="52"/>
      <c r="V878" s="52"/>
      <c r="W878" s="52"/>
      <c r="X878" s="52"/>
      <c r="Y878" s="52"/>
      <c r="Z878" s="52"/>
      <c r="AA878" s="52"/>
      <c r="AB878" s="52"/>
      <c r="AC878" s="52"/>
    </row>
    <row r="879" spans="1:29" x14ac:dyDescent="0.25">
      <c r="A879" s="20"/>
      <c r="B879" s="146" t="s">
        <v>1</v>
      </c>
      <c r="C879" s="146"/>
      <c r="D879" s="24" t="s">
        <v>2</v>
      </c>
      <c r="E879" s="146"/>
      <c r="F879" s="146" t="s">
        <v>3</v>
      </c>
      <c r="G879" s="27"/>
      <c r="H879" s="20"/>
      <c r="I879" s="52"/>
      <c r="J879" s="147"/>
      <c r="K879" s="55"/>
      <c r="L879" s="52"/>
      <c r="M879" s="55"/>
      <c r="N879" s="52"/>
      <c r="O879" s="52"/>
      <c r="P879" s="148"/>
      <c r="Q879" s="52"/>
      <c r="R879" s="52"/>
      <c r="S879" s="52"/>
      <c r="T879" s="52"/>
      <c r="U879" s="52"/>
      <c r="V879" s="52"/>
      <c r="W879" s="52"/>
      <c r="X879" s="52"/>
      <c r="Y879" s="52"/>
      <c r="Z879" s="52"/>
      <c r="AA879" s="52"/>
      <c r="AB879" s="52"/>
      <c r="AC879" s="52"/>
    </row>
    <row r="880" spans="1:29" x14ac:dyDescent="0.25">
      <c r="A880" s="19" t="s">
        <v>4</v>
      </c>
      <c r="B880" s="5">
        <v>0</v>
      </c>
      <c r="D880" s="5">
        <f>B880-F880</f>
        <v>0</v>
      </c>
      <c r="F880" s="5">
        <f>SUM(J880:AZ880)</f>
        <v>0</v>
      </c>
      <c r="I880" s="52"/>
      <c r="J880" s="147"/>
      <c r="K880" s="55"/>
      <c r="L880" s="52"/>
      <c r="M880" s="55"/>
      <c r="N880" s="52"/>
      <c r="O880" s="52"/>
      <c r="P880" s="148"/>
      <c r="Q880" s="52"/>
      <c r="R880" s="52"/>
      <c r="S880" s="52"/>
      <c r="T880" s="52"/>
      <c r="U880" s="52"/>
      <c r="V880" s="52"/>
      <c r="W880" s="52"/>
      <c r="X880" s="52"/>
      <c r="Y880" s="52"/>
      <c r="Z880" s="52"/>
      <c r="AA880" s="52"/>
      <c r="AB880" s="52"/>
      <c r="AC880" s="52"/>
    </row>
    <row r="881" spans="1:29" x14ac:dyDescent="0.25">
      <c r="A881" s="19" t="s">
        <v>5</v>
      </c>
      <c r="B881" s="5">
        <v>0</v>
      </c>
      <c r="D881" s="5">
        <f t="shared" ref="D881:D891" si="143">B881-F881</f>
        <v>0</v>
      </c>
      <c r="F881" s="5">
        <f t="shared" ref="F881" si="144">SUM(J881:AZ881)</f>
        <v>0</v>
      </c>
      <c r="I881" s="52"/>
      <c r="J881" s="147"/>
      <c r="K881" s="55"/>
      <c r="L881" s="52"/>
      <c r="M881" s="55"/>
      <c r="N881" s="52"/>
      <c r="O881" s="52"/>
      <c r="P881" s="148"/>
      <c r="Q881" s="52"/>
      <c r="R881" s="52"/>
      <c r="S881" s="52"/>
      <c r="T881" s="52"/>
      <c r="U881" s="52"/>
      <c r="V881" s="52"/>
      <c r="W881" s="52"/>
      <c r="X881" s="52"/>
      <c r="Y881" s="52"/>
      <c r="Z881" s="52"/>
      <c r="AA881" s="52"/>
      <c r="AB881" s="52"/>
      <c r="AC881" s="52"/>
    </row>
    <row r="882" spans="1:29" x14ac:dyDescent="0.25">
      <c r="A882" s="19" t="s">
        <v>6</v>
      </c>
      <c r="B882" s="97">
        <v>0</v>
      </c>
      <c r="D882" s="5">
        <f t="shared" si="143"/>
        <v>0</v>
      </c>
      <c r="F882" s="5">
        <f>SUM(J882:AZ882)</f>
        <v>0</v>
      </c>
      <c r="I882" s="52"/>
      <c r="J882" s="147"/>
      <c r="K882" s="55"/>
      <c r="L882" s="52"/>
      <c r="M882" s="55"/>
      <c r="N882" s="52"/>
      <c r="O882" s="52"/>
      <c r="P882" s="148"/>
      <c r="Q882" s="52"/>
      <c r="R882" s="52"/>
      <c r="S882" s="52"/>
      <c r="T882" s="52"/>
      <c r="U882" s="52"/>
      <c r="V882" s="52"/>
      <c r="W882" s="52"/>
      <c r="X882" s="52"/>
      <c r="Y882" s="52"/>
      <c r="Z882" s="52"/>
      <c r="AA882" s="52"/>
      <c r="AB882" s="52"/>
      <c r="AC882" s="52"/>
    </row>
    <row r="883" spans="1:29" x14ac:dyDescent="0.25">
      <c r="A883" s="19" t="s">
        <v>7</v>
      </c>
      <c r="B883" s="5">
        <v>0</v>
      </c>
      <c r="D883" s="5">
        <f t="shared" si="143"/>
        <v>0</v>
      </c>
      <c r="F883" s="5">
        <f t="shared" ref="F883:F891" si="145">SUM(J883:AZ883)</f>
        <v>0</v>
      </c>
      <c r="I883" s="52"/>
      <c r="J883" s="147"/>
      <c r="K883" s="55"/>
      <c r="L883" s="52"/>
      <c r="M883" s="55"/>
      <c r="N883" s="52"/>
      <c r="O883" s="52"/>
      <c r="P883" s="148"/>
      <c r="Q883" s="52"/>
      <c r="R883" s="52"/>
      <c r="S883" s="52"/>
      <c r="T883" s="52"/>
      <c r="U883" s="52"/>
      <c r="V883" s="52"/>
      <c r="W883" s="52"/>
      <c r="X883" s="52"/>
      <c r="Y883" s="52"/>
      <c r="Z883" s="52"/>
      <c r="AA883" s="52"/>
      <c r="AB883" s="52"/>
      <c r="AC883" s="52"/>
    </row>
    <row r="884" spans="1:29" x14ac:dyDescent="0.25">
      <c r="A884" s="19" t="s">
        <v>8</v>
      </c>
      <c r="B884" s="5">
        <v>0</v>
      </c>
      <c r="D884" s="5">
        <f t="shared" si="143"/>
        <v>0</v>
      </c>
      <c r="F884" s="5">
        <f t="shared" si="145"/>
        <v>0</v>
      </c>
      <c r="I884" s="52"/>
      <c r="J884" s="147"/>
      <c r="K884" s="55"/>
      <c r="L884" s="52"/>
      <c r="M884" s="55"/>
      <c r="N884" s="52"/>
      <c r="O884" s="52"/>
      <c r="P884" s="148"/>
      <c r="Q884" s="52"/>
      <c r="R884" s="52"/>
      <c r="S884" s="52"/>
      <c r="T884" s="52"/>
      <c r="U884" s="52"/>
      <c r="V884" s="52"/>
      <c r="W884" s="52"/>
      <c r="X884" s="52"/>
      <c r="Y884" s="52"/>
      <c r="Z884" s="52"/>
      <c r="AA884" s="52"/>
      <c r="AB884" s="52"/>
      <c r="AC884" s="52"/>
    </row>
    <row r="885" spans="1:29" x14ac:dyDescent="0.25">
      <c r="A885" s="19" t="s">
        <v>9</v>
      </c>
      <c r="B885" s="5">
        <v>0</v>
      </c>
      <c r="D885" s="5">
        <f t="shared" si="143"/>
        <v>0</v>
      </c>
      <c r="F885" s="5">
        <f t="shared" si="145"/>
        <v>0</v>
      </c>
      <c r="I885" s="52"/>
      <c r="J885" s="147"/>
      <c r="K885" s="55"/>
      <c r="L885" s="52"/>
      <c r="M885" s="55"/>
      <c r="N885" s="52"/>
      <c r="O885" s="52"/>
      <c r="P885" s="148"/>
      <c r="Q885" s="52"/>
      <c r="R885" s="52"/>
      <c r="S885" s="52"/>
      <c r="T885" s="52"/>
      <c r="U885" s="52"/>
      <c r="V885" s="52"/>
      <c r="W885" s="52"/>
      <c r="X885" s="52"/>
      <c r="Y885" s="52"/>
      <c r="Z885" s="52"/>
      <c r="AA885" s="52"/>
      <c r="AB885" s="52"/>
      <c r="AC885" s="52"/>
    </row>
    <row r="886" spans="1:29" x14ac:dyDescent="0.25">
      <c r="A886" s="19" t="s">
        <v>10</v>
      </c>
      <c r="B886" s="5">
        <v>0</v>
      </c>
      <c r="D886" s="5">
        <f t="shared" si="143"/>
        <v>0</v>
      </c>
      <c r="F886" s="5">
        <f t="shared" si="145"/>
        <v>0</v>
      </c>
      <c r="I886" s="52"/>
      <c r="J886" s="147"/>
      <c r="K886" s="55"/>
      <c r="L886" s="52"/>
      <c r="M886" s="55"/>
      <c r="N886" s="52"/>
      <c r="O886" s="52"/>
      <c r="P886" s="148"/>
      <c r="Q886" s="52"/>
      <c r="R886" s="52"/>
      <c r="S886" s="52"/>
      <c r="T886" s="52"/>
      <c r="U886" s="52"/>
      <c r="V886" s="52"/>
      <c r="W886" s="52"/>
      <c r="X886" s="52"/>
      <c r="Y886" s="52"/>
      <c r="Z886" s="52"/>
      <c r="AA886" s="52"/>
      <c r="AB886" s="52"/>
      <c r="AC886" s="52"/>
    </row>
    <row r="887" spans="1:29" x14ac:dyDescent="0.25">
      <c r="A887" s="19" t="s">
        <v>11</v>
      </c>
      <c r="B887" s="106">
        <v>0</v>
      </c>
      <c r="D887" s="5">
        <f t="shared" si="143"/>
        <v>0</v>
      </c>
      <c r="F887" s="5">
        <f t="shared" si="145"/>
        <v>0</v>
      </c>
      <c r="I887" s="52"/>
      <c r="J887" s="147"/>
      <c r="K887" s="55"/>
      <c r="L887" s="52"/>
      <c r="M887" s="55"/>
      <c r="N887" s="52"/>
      <c r="O887" s="52"/>
      <c r="P887" s="148"/>
      <c r="Q887" s="52"/>
      <c r="R887" s="52"/>
      <c r="S887" s="52"/>
      <c r="T887" s="52"/>
      <c r="U887" s="52"/>
      <c r="V887" s="52"/>
      <c r="W887" s="52"/>
      <c r="X887" s="52"/>
      <c r="Y887" s="52"/>
      <c r="Z887" s="52"/>
      <c r="AA887" s="52"/>
      <c r="AB887" s="52"/>
      <c r="AC887" s="52"/>
    </row>
    <row r="888" spans="1:29" x14ac:dyDescent="0.25">
      <c r="A888" s="19" t="s">
        <v>12</v>
      </c>
      <c r="B888" s="5">
        <v>0</v>
      </c>
      <c r="D888" s="5">
        <f t="shared" si="143"/>
        <v>0</v>
      </c>
      <c r="F888" s="5">
        <f t="shared" si="145"/>
        <v>0</v>
      </c>
      <c r="I888" s="52"/>
      <c r="J888" s="147"/>
      <c r="K888" s="55"/>
      <c r="L888" s="52"/>
      <c r="M888" s="55"/>
      <c r="N888" s="52"/>
      <c r="O888" s="52"/>
      <c r="P888" s="148"/>
      <c r="Q888" s="52"/>
      <c r="R888" s="52"/>
      <c r="S888" s="52"/>
      <c r="T888" s="52"/>
      <c r="U888" s="52"/>
      <c r="V888" s="52"/>
      <c r="W888" s="52"/>
      <c r="X888" s="52"/>
      <c r="Y888" s="52"/>
      <c r="Z888" s="52"/>
      <c r="AA888" s="52"/>
      <c r="AB888" s="52"/>
      <c r="AC888" s="52"/>
    </row>
    <row r="889" spans="1:29" x14ac:dyDescent="0.25">
      <c r="A889" s="19" t="s">
        <v>13</v>
      </c>
      <c r="B889" s="118">
        <v>6500</v>
      </c>
      <c r="D889" s="5">
        <f t="shared" si="143"/>
        <v>143.19999999999982</v>
      </c>
      <c r="F889" s="5">
        <f t="shared" si="145"/>
        <v>6356.8</v>
      </c>
      <c r="I889" s="52"/>
      <c r="J889" s="147"/>
      <c r="K889" s="55"/>
      <c r="L889" s="52"/>
      <c r="M889" s="55">
        <f>6356.8</f>
        <v>6356.8</v>
      </c>
      <c r="N889" s="52"/>
      <c r="O889" s="52"/>
      <c r="P889" s="148"/>
      <c r="Q889" s="52"/>
      <c r="R889" s="52"/>
      <c r="S889" s="52"/>
      <c r="T889" s="52"/>
      <c r="U889" s="52"/>
      <c r="V889" s="52"/>
      <c r="W889" s="52"/>
      <c r="X889" s="52"/>
      <c r="Y889" s="52"/>
      <c r="Z889" s="52"/>
      <c r="AA889" s="52"/>
      <c r="AB889" s="52"/>
      <c r="AC889" s="52"/>
    </row>
    <row r="890" spans="1:29" x14ac:dyDescent="0.25">
      <c r="A890" s="19" t="s">
        <v>14</v>
      </c>
      <c r="B890" s="5">
        <v>0</v>
      </c>
      <c r="D890" s="5">
        <f t="shared" si="143"/>
        <v>0</v>
      </c>
      <c r="F890" s="5">
        <f t="shared" si="145"/>
        <v>0</v>
      </c>
      <c r="I890" s="52"/>
      <c r="J890" s="147"/>
      <c r="K890" s="55"/>
      <c r="L890" s="52"/>
      <c r="M890" s="55"/>
      <c r="N890" s="52"/>
      <c r="O890" s="52"/>
      <c r="P890" s="148"/>
      <c r="Q890" s="52"/>
      <c r="R890" s="52"/>
      <c r="S890" s="52"/>
      <c r="T890" s="52"/>
      <c r="U890" s="52"/>
      <c r="V890" s="52"/>
      <c r="W890" s="52"/>
      <c r="X890" s="52"/>
      <c r="Y890" s="52"/>
      <c r="Z890" s="52"/>
      <c r="AA890" s="52"/>
      <c r="AB890" s="52"/>
      <c r="AC890" s="52"/>
    </row>
    <row r="891" spans="1:29" x14ac:dyDescent="0.25">
      <c r="A891" s="19" t="s">
        <v>15</v>
      </c>
      <c r="B891" s="5">
        <v>0</v>
      </c>
      <c r="D891" s="5">
        <f t="shared" si="143"/>
        <v>0</v>
      </c>
      <c r="F891" s="5">
        <f t="shared" si="145"/>
        <v>0</v>
      </c>
      <c r="I891" s="52"/>
      <c r="J891" s="147"/>
      <c r="K891" s="55"/>
      <c r="L891" s="52"/>
      <c r="M891" s="55"/>
      <c r="N891" s="52"/>
      <c r="O891" s="52"/>
      <c r="P891" s="148"/>
      <c r="Q891" s="52"/>
      <c r="R891" s="52"/>
      <c r="S891" s="52"/>
      <c r="T891" s="52"/>
      <c r="U891" s="52"/>
      <c r="V891" s="52"/>
      <c r="W891" s="52"/>
      <c r="X891" s="52"/>
      <c r="Y891" s="52"/>
      <c r="Z891" s="52"/>
      <c r="AA891" s="52"/>
      <c r="AB891" s="52"/>
      <c r="AC891" s="52"/>
    </row>
    <row r="892" spans="1:29" x14ac:dyDescent="0.25">
      <c r="A892" s="6" t="s">
        <v>16</v>
      </c>
      <c r="B892" s="7">
        <f>SUM(B880:B891)</f>
        <v>6500</v>
      </c>
      <c r="D892" s="23">
        <f>SUM(D880:D891)</f>
        <v>143.19999999999982</v>
      </c>
      <c r="F892" s="7">
        <f>SUM(F880:F891)</f>
        <v>6356.8</v>
      </c>
      <c r="I892" s="52"/>
      <c r="J892" s="147"/>
      <c r="K892" s="55"/>
      <c r="L892" s="52"/>
      <c r="M892" s="55"/>
      <c r="N892" s="52"/>
      <c r="O892" s="52"/>
      <c r="P892" s="148"/>
      <c r="Q892" s="52"/>
      <c r="R892" s="52"/>
      <c r="S892" s="52"/>
      <c r="T892" s="52"/>
      <c r="U892" s="52"/>
      <c r="V892" s="52"/>
      <c r="W892" s="52"/>
      <c r="X892" s="52"/>
      <c r="Y892" s="52"/>
      <c r="Z892" s="52"/>
      <c r="AA892" s="52"/>
      <c r="AB892" s="52"/>
      <c r="AC892" s="52"/>
    </row>
    <row r="893" spans="1:29" x14ac:dyDescent="0.25">
      <c r="I893" s="52"/>
      <c r="J893" s="147"/>
      <c r="K893" s="55"/>
      <c r="L893" s="52"/>
      <c r="M893" s="55"/>
      <c r="N893" s="52"/>
      <c r="O893" s="52"/>
      <c r="P893" s="148"/>
      <c r="Q893" s="52"/>
      <c r="R893" s="52"/>
      <c r="S893" s="52"/>
      <c r="T893" s="52"/>
      <c r="U893" s="52"/>
      <c r="V893" s="52"/>
      <c r="W893" s="52"/>
      <c r="X893" s="52"/>
      <c r="Y893" s="52"/>
      <c r="Z893" s="52"/>
      <c r="AA893" s="52"/>
      <c r="AB893" s="52"/>
      <c r="AC893" s="52"/>
    </row>
    <row r="894" spans="1:29" x14ac:dyDescent="0.25">
      <c r="I894" s="52"/>
      <c r="J894" s="147"/>
      <c r="K894" s="55"/>
      <c r="L894" s="52"/>
      <c r="M894" s="55"/>
      <c r="N894" s="52"/>
      <c r="O894" s="52"/>
      <c r="P894" s="148"/>
      <c r="Q894" s="52"/>
      <c r="R894" s="52"/>
      <c r="S894" s="52"/>
      <c r="T894" s="52"/>
      <c r="U894" s="52"/>
      <c r="V894" s="52"/>
      <c r="W894" s="52"/>
      <c r="X894" s="52"/>
      <c r="Y894" s="52"/>
      <c r="Z894" s="52"/>
      <c r="AA894" s="52"/>
      <c r="AB894" s="52"/>
      <c r="AC894" s="52"/>
    </row>
    <row r="895" spans="1:29" ht="20.100000000000001" customHeight="1" x14ac:dyDescent="0.25">
      <c r="A895" s="102">
        <v>29101</v>
      </c>
      <c r="B895" s="173" t="s">
        <v>44</v>
      </c>
      <c r="C895" s="173"/>
      <c r="D895" s="173"/>
      <c r="E895" s="173"/>
      <c r="F895" s="173"/>
      <c r="G895" s="173"/>
      <c r="H895" s="173"/>
      <c r="I895" s="52"/>
      <c r="J895" s="101"/>
      <c r="K895" s="55"/>
      <c r="L895" s="52"/>
      <c r="M895" s="55"/>
      <c r="N895" s="52"/>
      <c r="O895" s="52"/>
      <c r="P895" s="95"/>
      <c r="Q895" s="52"/>
      <c r="R895" s="52"/>
      <c r="S895" s="52"/>
      <c r="T895" s="52"/>
      <c r="U895" s="52"/>
      <c r="V895" s="52"/>
      <c r="W895" s="52"/>
      <c r="X895" s="52"/>
      <c r="Y895" s="52"/>
      <c r="Z895" s="52"/>
      <c r="AA895" s="52"/>
      <c r="AB895" s="52"/>
      <c r="AC895" s="52"/>
    </row>
    <row r="896" spans="1:29" x14ac:dyDescent="0.25">
      <c r="B896" s="83"/>
      <c r="D896" s="23">
        <v>1600</v>
      </c>
      <c r="E896" s="2">
        <v>12</v>
      </c>
      <c r="F896" s="2"/>
      <c r="G896" s="10">
        <f>D896/E896</f>
        <v>133.33333333333334</v>
      </c>
      <c r="I896" s="52"/>
      <c r="J896" s="101"/>
      <c r="K896" s="55"/>
      <c r="L896" s="52"/>
      <c r="M896" s="55"/>
      <c r="N896" s="52"/>
      <c r="O896" s="52"/>
      <c r="P896" s="95"/>
      <c r="Q896" s="52"/>
      <c r="R896" s="52"/>
      <c r="S896" s="52"/>
      <c r="T896" s="52"/>
      <c r="U896" s="52"/>
      <c r="V896" s="52"/>
      <c r="W896" s="52"/>
      <c r="X896" s="52"/>
      <c r="Y896" s="52"/>
      <c r="Z896" s="52"/>
      <c r="AA896" s="52"/>
      <c r="AB896" s="52"/>
      <c r="AC896" s="52"/>
    </row>
    <row r="897" spans="1:29" s="20" customFormat="1" ht="20.100000000000001" customHeight="1" x14ac:dyDescent="0.25">
      <c r="B897" s="22" t="s">
        <v>1</v>
      </c>
      <c r="C897" s="22"/>
      <c r="D897" s="24" t="s">
        <v>2</v>
      </c>
      <c r="E897" s="22"/>
      <c r="F897" s="22" t="s">
        <v>3</v>
      </c>
      <c r="G897" s="27"/>
      <c r="I897" s="52"/>
      <c r="J897" s="101"/>
      <c r="K897" s="55"/>
      <c r="L897" s="52"/>
      <c r="M897" s="55"/>
      <c r="N897" s="52"/>
      <c r="O897" s="52"/>
      <c r="P897" s="95"/>
      <c r="Q897" s="52"/>
      <c r="R897" s="96"/>
      <c r="S897" s="96"/>
      <c r="T897" s="96"/>
      <c r="U897" s="96"/>
      <c r="V897" s="96"/>
      <c r="W897" s="96"/>
      <c r="X897" s="96"/>
      <c r="Y897" s="96"/>
      <c r="Z897" s="96"/>
      <c r="AA897" s="96"/>
      <c r="AB897" s="96"/>
      <c r="AC897" s="96"/>
    </row>
    <row r="898" spans="1:29" x14ac:dyDescent="0.25">
      <c r="A898" s="19" t="s">
        <v>4</v>
      </c>
      <c r="B898" s="5">
        <v>133</v>
      </c>
      <c r="D898" s="5">
        <f>B898-F898</f>
        <v>133</v>
      </c>
      <c r="F898" s="5">
        <f>SUM(J898:AZ898)</f>
        <v>0</v>
      </c>
      <c r="I898" s="96"/>
      <c r="J898" s="95"/>
      <c r="K898" s="107"/>
      <c r="L898" s="96"/>
      <c r="M898" s="107"/>
      <c r="N898" s="96"/>
      <c r="O898" s="96"/>
      <c r="P898" s="95"/>
      <c r="Q898" s="96"/>
      <c r="R898" s="52"/>
      <c r="S898" s="52"/>
      <c r="T898" s="52"/>
      <c r="U898" s="52"/>
      <c r="V898" s="52"/>
      <c r="W898" s="52"/>
      <c r="X898" s="52"/>
      <c r="Y898" s="52"/>
      <c r="Z898" s="52"/>
      <c r="AA898" s="52"/>
      <c r="AB898" s="52"/>
      <c r="AC898" s="52"/>
    </row>
    <row r="899" spans="1:29" x14ac:dyDescent="0.25">
      <c r="A899" s="19" t="s">
        <v>5</v>
      </c>
      <c r="B899" s="5">
        <v>133</v>
      </c>
      <c r="D899" s="5">
        <f t="shared" ref="D899:D909" si="146">B899-F899</f>
        <v>133</v>
      </c>
      <c r="F899" s="5">
        <f t="shared" ref="F899" si="147">SUM(J899:AZ899)</f>
        <v>0</v>
      </c>
      <c r="I899" s="52"/>
      <c r="J899" s="101"/>
      <c r="K899" s="55"/>
      <c r="L899" s="52"/>
      <c r="M899" s="55"/>
      <c r="N899" s="52"/>
      <c r="O899" s="52"/>
      <c r="P899" s="95"/>
      <c r="Q899" s="52"/>
      <c r="R899" s="52"/>
      <c r="S899" s="52"/>
      <c r="T899" s="52"/>
      <c r="U899" s="52"/>
      <c r="V899" s="52"/>
      <c r="W899" s="52"/>
      <c r="X899" s="52"/>
      <c r="Y899" s="52"/>
      <c r="Z899" s="52"/>
      <c r="AA899" s="52"/>
      <c r="AB899" s="52"/>
      <c r="AC899" s="52"/>
    </row>
    <row r="900" spans="1:29" x14ac:dyDescent="0.25">
      <c r="A900" s="19" t="s">
        <v>6</v>
      </c>
      <c r="B900" s="5">
        <v>133</v>
      </c>
      <c r="D900" s="5">
        <f t="shared" si="146"/>
        <v>133</v>
      </c>
      <c r="F900" s="5">
        <f>SUM(J900:AZ900)</f>
        <v>0</v>
      </c>
      <c r="I900" s="52"/>
      <c r="J900" s="101"/>
      <c r="K900" s="55"/>
      <c r="L900" s="52"/>
      <c r="M900" s="55"/>
      <c r="N900" s="52"/>
      <c r="O900" s="52"/>
      <c r="P900" s="95"/>
      <c r="Q900" s="52"/>
      <c r="R900" s="52"/>
      <c r="S900" s="52"/>
      <c r="T900" s="52"/>
      <c r="U900" s="52"/>
      <c r="V900" s="52"/>
      <c r="W900" s="52"/>
      <c r="X900" s="52"/>
      <c r="Y900" s="52"/>
      <c r="Z900" s="52"/>
      <c r="AA900" s="52"/>
      <c r="AB900" s="52"/>
      <c r="AC900" s="52"/>
    </row>
    <row r="901" spans="1:29" x14ac:dyDescent="0.25">
      <c r="A901" s="19" t="s">
        <v>7</v>
      </c>
      <c r="B901" s="106">
        <v>133</v>
      </c>
      <c r="D901" s="5">
        <f t="shared" si="146"/>
        <v>44</v>
      </c>
      <c r="F901" s="5">
        <f t="shared" ref="F901:F904" si="148">SUM(J901:AZ901)</f>
        <v>89</v>
      </c>
      <c r="I901" s="52"/>
      <c r="J901" s="101">
        <f>89</f>
        <v>89</v>
      </c>
      <c r="K901" s="55"/>
      <c r="L901" s="52"/>
      <c r="M901" s="55"/>
      <c r="N901" s="52"/>
      <c r="O901" s="52"/>
      <c r="P901" s="95"/>
      <c r="Q901" s="52"/>
      <c r="R901" s="52"/>
      <c r="S901" s="52"/>
      <c r="T901" s="52"/>
      <c r="U901" s="55"/>
      <c r="V901" s="52"/>
      <c r="W901" s="52"/>
      <c r="X901" s="52"/>
      <c r="Y901" s="52"/>
      <c r="Z901" s="52"/>
      <c r="AA901" s="52"/>
      <c r="AB901" s="52"/>
      <c r="AC901" s="52"/>
    </row>
    <row r="902" spans="1:29" x14ac:dyDescent="0.25">
      <c r="A902" s="19" t="s">
        <v>8</v>
      </c>
      <c r="B902" s="5">
        <v>133</v>
      </c>
      <c r="D902" s="5">
        <f t="shared" si="146"/>
        <v>133</v>
      </c>
      <c r="F902" s="5">
        <f t="shared" si="148"/>
        <v>0</v>
      </c>
      <c r="I902" s="52"/>
      <c r="J902" s="101"/>
      <c r="K902" s="55"/>
      <c r="L902" s="52"/>
      <c r="M902" s="55"/>
      <c r="N902" s="52"/>
      <c r="O902" s="52"/>
      <c r="P902" s="95"/>
      <c r="Q902" s="52"/>
      <c r="R902" s="52"/>
      <c r="S902" s="52"/>
      <c r="T902" s="52"/>
      <c r="U902" s="52"/>
      <c r="V902" s="52"/>
      <c r="W902" s="52"/>
      <c r="X902" s="52"/>
      <c r="Y902" s="52"/>
      <c r="Z902" s="52"/>
      <c r="AA902" s="52"/>
      <c r="AB902" s="52"/>
      <c r="AC902" s="52"/>
    </row>
    <row r="903" spans="1:29" x14ac:dyDescent="0.25">
      <c r="A903" s="19" t="s">
        <v>9</v>
      </c>
      <c r="B903" s="5">
        <v>133</v>
      </c>
      <c r="D903" s="5">
        <f t="shared" si="146"/>
        <v>133</v>
      </c>
      <c r="F903" s="5">
        <f t="shared" si="148"/>
        <v>0</v>
      </c>
      <c r="I903" s="52"/>
      <c r="J903" s="101"/>
      <c r="K903" s="55"/>
      <c r="L903" s="52"/>
      <c r="M903" s="55"/>
      <c r="N903" s="52"/>
      <c r="O903" s="52"/>
      <c r="P903" s="95"/>
      <c r="Q903" s="52"/>
      <c r="R903" s="52"/>
      <c r="S903" s="52"/>
      <c r="T903" s="52"/>
      <c r="U903" s="52"/>
      <c r="V903" s="52"/>
      <c r="W903" s="52"/>
      <c r="X903" s="52"/>
      <c r="Y903" s="52"/>
      <c r="Z903" s="52"/>
      <c r="AA903" s="52"/>
      <c r="AB903" s="52"/>
      <c r="AC903" s="52"/>
    </row>
    <row r="904" spans="1:29" x14ac:dyDescent="0.25">
      <c r="A904" s="19" t="s">
        <v>10</v>
      </c>
      <c r="B904" s="106">
        <v>133</v>
      </c>
      <c r="D904" s="5">
        <f t="shared" si="146"/>
        <v>87</v>
      </c>
      <c r="F904" s="5">
        <f t="shared" si="148"/>
        <v>46</v>
      </c>
      <c r="I904" s="52"/>
      <c r="J904" s="101"/>
      <c r="K904" s="101"/>
      <c r="L904" s="52"/>
      <c r="M904" s="55"/>
      <c r="N904" s="55"/>
      <c r="O904" s="52"/>
      <c r="P904" s="95"/>
      <c r="Q904" s="52"/>
      <c r="R904" s="52"/>
      <c r="S904" s="55">
        <f>46</f>
        <v>46</v>
      </c>
      <c r="T904" s="52"/>
      <c r="U904" s="52"/>
      <c r="V904" s="52"/>
      <c r="W904" s="52"/>
      <c r="X904" s="52"/>
      <c r="Y904" s="52"/>
      <c r="Z904" s="52"/>
      <c r="AA904" s="52"/>
      <c r="AB904" s="52"/>
      <c r="AC904" s="52"/>
    </row>
    <row r="905" spans="1:29" x14ac:dyDescent="0.25">
      <c r="A905" s="19" t="s">
        <v>11</v>
      </c>
      <c r="B905" s="5">
        <v>133</v>
      </c>
      <c r="D905" s="5">
        <f t="shared" si="146"/>
        <v>133</v>
      </c>
      <c r="F905" s="5">
        <f t="shared" ref="F905:F909" si="149">SUM(J905:AZ905)</f>
        <v>0</v>
      </c>
      <c r="I905" s="52"/>
      <c r="J905" s="101"/>
      <c r="K905" s="55"/>
      <c r="L905" s="52"/>
      <c r="M905" s="55"/>
      <c r="N905" s="52"/>
      <c r="O905" s="52"/>
      <c r="P905" s="95"/>
      <c r="Q905" s="52"/>
      <c r="R905" s="52"/>
      <c r="S905" s="52"/>
      <c r="T905" s="52"/>
      <c r="U905" s="52"/>
      <c r="V905" s="52"/>
      <c r="W905" s="52"/>
      <c r="X905" s="52"/>
      <c r="Y905" s="52"/>
      <c r="Z905" s="52"/>
      <c r="AA905" s="52"/>
      <c r="AB905" s="52"/>
      <c r="AC905" s="52"/>
    </row>
    <row r="906" spans="1:29" x14ac:dyDescent="0.25">
      <c r="A906" s="19" t="s">
        <v>12</v>
      </c>
      <c r="B906" s="5">
        <v>134</v>
      </c>
      <c r="D906" s="5">
        <f t="shared" si="146"/>
        <v>134</v>
      </c>
      <c r="F906" s="5">
        <f t="shared" si="149"/>
        <v>0</v>
      </c>
      <c r="I906" s="52"/>
      <c r="J906" s="101"/>
      <c r="K906" s="55"/>
      <c r="L906" s="52"/>
      <c r="M906" s="55"/>
      <c r="N906" s="52"/>
      <c r="O906" s="52"/>
      <c r="P906" s="95"/>
      <c r="Q906" s="52"/>
      <c r="R906" s="52"/>
      <c r="S906" s="52"/>
      <c r="T906" s="52"/>
      <c r="U906" s="52"/>
      <c r="V906" s="52"/>
      <c r="W906" s="52"/>
      <c r="X906" s="52"/>
      <c r="Y906" s="52"/>
      <c r="Z906" s="52"/>
      <c r="AA906" s="52"/>
      <c r="AB906" s="52"/>
      <c r="AC906" s="52"/>
    </row>
    <row r="907" spans="1:29" x14ac:dyDescent="0.25">
      <c r="A907" s="19" t="s">
        <v>13</v>
      </c>
      <c r="B907" s="5">
        <v>134</v>
      </c>
      <c r="D907" s="5">
        <f t="shared" si="146"/>
        <v>134</v>
      </c>
      <c r="F907" s="5">
        <f t="shared" si="149"/>
        <v>0</v>
      </c>
      <c r="I907" s="52"/>
      <c r="J907" s="101"/>
      <c r="K907" s="55"/>
      <c r="L907" s="52"/>
      <c r="M907" s="55"/>
      <c r="N907" s="52"/>
      <c r="O907" s="52"/>
      <c r="P907" s="95"/>
      <c r="Q907" s="52"/>
      <c r="R907" s="52"/>
      <c r="S907" s="52"/>
      <c r="T907" s="52"/>
      <c r="U907" s="52"/>
      <c r="V907" s="52"/>
      <c r="W907" s="52"/>
      <c r="X907" s="52"/>
      <c r="Y907" s="52"/>
      <c r="Z907" s="52"/>
      <c r="AA907" s="52"/>
      <c r="AB907" s="52"/>
      <c r="AC907" s="52"/>
    </row>
    <row r="908" spans="1:29" x14ac:dyDescent="0.25">
      <c r="A908" s="19" t="s">
        <v>14</v>
      </c>
      <c r="B908" s="5">
        <v>134</v>
      </c>
      <c r="D908" s="5">
        <f t="shared" si="146"/>
        <v>134</v>
      </c>
      <c r="F908" s="5">
        <f t="shared" si="149"/>
        <v>0</v>
      </c>
      <c r="I908" s="52"/>
      <c r="J908" s="101"/>
      <c r="K908" s="55"/>
      <c r="L908" s="52"/>
      <c r="M908" s="55"/>
      <c r="N908" s="52"/>
      <c r="O908" s="52"/>
      <c r="P908" s="95"/>
      <c r="Q908" s="52"/>
      <c r="R908" s="52"/>
      <c r="S908" s="52"/>
      <c r="T908" s="52"/>
      <c r="U908" s="52"/>
      <c r="V908" s="52"/>
      <c r="W908" s="52"/>
      <c r="X908" s="52"/>
      <c r="Y908" s="52"/>
      <c r="Z908" s="52"/>
      <c r="AA908" s="52"/>
      <c r="AB908" s="52"/>
      <c r="AC908" s="52"/>
    </row>
    <row r="909" spans="1:29" x14ac:dyDescent="0.25">
      <c r="A909" s="19" t="s">
        <v>15</v>
      </c>
      <c r="B909" s="5">
        <v>134</v>
      </c>
      <c r="D909" s="5">
        <f t="shared" si="146"/>
        <v>134</v>
      </c>
      <c r="F909" s="5">
        <f t="shared" si="149"/>
        <v>0</v>
      </c>
      <c r="I909" s="52"/>
      <c r="J909" s="101"/>
      <c r="K909" s="55"/>
      <c r="L909" s="52"/>
      <c r="M909" s="55"/>
      <c r="N909" s="52"/>
      <c r="O909" s="52"/>
      <c r="P909" s="95"/>
      <c r="Q909" s="52"/>
      <c r="R909" s="52"/>
      <c r="S909" s="52"/>
      <c r="T909" s="52"/>
      <c r="U909" s="52"/>
      <c r="V909" s="52"/>
      <c r="W909" s="52"/>
      <c r="X909" s="52"/>
      <c r="Y909" s="52"/>
      <c r="Z909" s="52"/>
      <c r="AA909" s="52"/>
      <c r="AB909" s="52"/>
      <c r="AC909" s="52"/>
    </row>
    <row r="910" spans="1:29" x14ac:dyDescent="0.25">
      <c r="A910" s="6" t="s">
        <v>16</v>
      </c>
      <c r="B910" s="7">
        <f>SUM(B898:B909)</f>
        <v>1600</v>
      </c>
      <c r="D910" s="23">
        <f>SUM(D898:D909)</f>
        <v>1465</v>
      </c>
      <c r="F910" s="7">
        <f>SUM(F898:F909)</f>
        <v>135</v>
      </c>
      <c r="I910" s="52"/>
      <c r="J910" s="101"/>
      <c r="K910" s="55"/>
      <c r="L910" s="52"/>
      <c r="M910" s="55"/>
      <c r="N910" s="52"/>
      <c r="O910" s="52"/>
      <c r="P910" s="95"/>
      <c r="Q910" s="52"/>
      <c r="R910" s="52"/>
      <c r="S910" s="52"/>
      <c r="T910" s="52"/>
      <c r="U910" s="52"/>
      <c r="V910" s="52"/>
      <c r="W910" s="52"/>
      <c r="X910" s="52"/>
      <c r="Y910" s="52"/>
      <c r="Z910" s="52"/>
      <c r="AA910" s="52"/>
      <c r="AB910" s="52"/>
      <c r="AC910" s="52"/>
    </row>
    <row r="911" spans="1:29" x14ac:dyDescent="0.25">
      <c r="I911" s="52"/>
      <c r="J911" s="101"/>
      <c r="K911" s="55"/>
      <c r="L911" s="52"/>
      <c r="M911" s="55"/>
      <c r="N911" s="52"/>
      <c r="O911" s="52"/>
      <c r="P911" s="95"/>
      <c r="Q911" s="52"/>
      <c r="R911" s="52"/>
      <c r="S911" s="52"/>
      <c r="T911" s="52"/>
      <c r="U911" s="52"/>
      <c r="V911" s="52"/>
      <c r="W911" s="52"/>
      <c r="X911" s="52"/>
      <c r="Y911" s="52"/>
      <c r="Z911" s="52"/>
      <c r="AA911" s="52"/>
      <c r="AB911" s="52"/>
      <c r="AC911" s="52"/>
    </row>
    <row r="912" spans="1:29" x14ac:dyDescent="0.25">
      <c r="I912" s="52"/>
      <c r="J912" s="101"/>
      <c r="K912" s="55"/>
      <c r="L912" s="52"/>
      <c r="M912" s="55"/>
      <c r="N912" s="52"/>
      <c r="O912" s="52"/>
      <c r="P912" s="95"/>
      <c r="Q912" s="52"/>
      <c r="R912" s="52"/>
      <c r="S912" s="52"/>
      <c r="T912" s="52"/>
      <c r="U912" s="52"/>
      <c r="V912" s="52"/>
      <c r="W912" s="52"/>
      <c r="X912" s="52"/>
      <c r="Y912" s="52"/>
      <c r="Z912" s="52"/>
      <c r="AA912" s="52"/>
      <c r="AB912" s="52"/>
      <c r="AC912" s="52"/>
    </row>
    <row r="913" spans="1:29" ht="20.100000000000001" customHeight="1" x14ac:dyDescent="0.25">
      <c r="A913" s="22">
        <v>29202</v>
      </c>
      <c r="B913" s="173" t="s">
        <v>45</v>
      </c>
      <c r="C913" s="173"/>
      <c r="D913" s="173"/>
      <c r="E913" s="173"/>
      <c r="F913" s="173"/>
      <c r="G913" s="173"/>
      <c r="H913" s="173"/>
      <c r="I913" s="52"/>
      <c r="J913" s="101"/>
      <c r="K913" s="55"/>
      <c r="L913" s="52"/>
      <c r="M913" s="55"/>
      <c r="N913" s="52"/>
      <c r="O913" s="52"/>
      <c r="P913" s="95"/>
      <c r="Q913" s="52"/>
      <c r="R913" s="52"/>
      <c r="S913" s="52"/>
      <c r="T913" s="52"/>
      <c r="U913" s="52"/>
      <c r="V913" s="52"/>
      <c r="W913" s="52"/>
      <c r="X913" s="52"/>
      <c r="Y913" s="52"/>
      <c r="Z913" s="52"/>
      <c r="AA913" s="52"/>
      <c r="AB913" s="52"/>
      <c r="AC913" s="52"/>
    </row>
    <row r="914" spans="1:29" x14ac:dyDescent="0.25">
      <c r="B914" s="83"/>
      <c r="D914" s="23">
        <v>3000</v>
      </c>
      <c r="E914" s="2">
        <v>12</v>
      </c>
      <c r="F914" s="2"/>
      <c r="G914" s="10">
        <f>D914/E914</f>
        <v>250</v>
      </c>
      <c r="I914" s="52"/>
      <c r="J914" s="101"/>
      <c r="K914" s="55"/>
      <c r="L914" s="52"/>
      <c r="M914" s="55"/>
      <c r="N914" s="52"/>
      <c r="O914" s="52"/>
      <c r="P914" s="95"/>
      <c r="Q914" s="52"/>
      <c r="R914" s="52"/>
      <c r="S914" s="52"/>
      <c r="T914" s="52"/>
      <c r="U914" s="52"/>
      <c r="V914" s="52"/>
      <c r="W914" s="52"/>
      <c r="X914" s="52"/>
      <c r="Y914" s="52"/>
      <c r="Z914" s="52"/>
      <c r="AA914" s="52"/>
      <c r="AB914" s="52"/>
      <c r="AC914" s="52"/>
    </row>
    <row r="915" spans="1:29" s="20" customFormat="1" ht="20.100000000000001" customHeight="1" x14ac:dyDescent="0.25">
      <c r="B915" s="22" t="s">
        <v>1</v>
      </c>
      <c r="C915" s="22"/>
      <c r="D915" s="24" t="s">
        <v>2</v>
      </c>
      <c r="E915" s="22"/>
      <c r="F915" s="22" t="s">
        <v>3</v>
      </c>
      <c r="G915" s="27"/>
      <c r="I915" s="52"/>
      <c r="J915" s="101"/>
      <c r="K915" s="55"/>
      <c r="L915" s="52"/>
      <c r="M915" s="55"/>
      <c r="N915" s="52"/>
      <c r="O915" s="52"/>
      <c r="P915" s="95"/>
      <c r="Q915" s="52"/>
      <c r="R915" s="96"/>
      <c r="S915" s="96"/>
      <c r="T915" s="96"/>
      <c r="U915" s="96"/>
      <c r="V915" s="96"/>
      <c r="W915" s="96"/>
      <c r="X915" s="96"/>
      <c r="Y915" s="96"/>
      <c r="Z915" s="96"/>
      <c r="AA915" s="96"/>
      <c r="AB915" s="96"/>
      <c r="AC915" s="96"/>
    </row>
    <row r="916" spans="1:29" x14ac:dyDescent="0.25">
      <c r="A916" s="19" t="s">
        <v>4</v>
      </c>
      <c r="B916" s="5">
        <v>250</v>
      </c>
      <c r="D916" s="5">
        <f>B916-F916</f>
        <v>250</v>
      </c>
      <c r="F916" s="5">
        <f>SUM(J916:BJ916)</f>
        <v>0</v>
      </c>
      <c r="I916" s="96"/>
      <c r="J916" s="95"/>
      <c r="K916" s="107"/>
      <c r="L916" s="96"/>
      <c r="M916" s="107"/>
      <c r="N916" s="96"/>
      <c r="O916" s="96"/>
      <c r="P916" s="95"/>
      <c r="Q916" s="96"/>
      <c r="R916" s="52"/>
      <c r="S916" s="52"/>
      <c r="T916" s="52"/>
      <c r="U916" s="52"/>
      <c r="V916" s="52"/>
      <c r="W916" s="52"/>
      <c r="X916" s="52"/>
      <c r="Y916" s="52"/>
      <c r="Z916" s="52"/>
      <c r="AA916" s="52"/>
      <c r="AB916" s="52"/>
      <c r="AC916" s="52"/>
    </row>
    <row r="917" spans="1:29" x14ac:dyDescent="0.25">
      <c r="A917" s="19" t="s">
        <v>5</v>
      </c>
      <c r="B917" s="5">
        <v>250</v>
      </c>
      <c r="D917" s="5">
        <f t="shared" ref="D917:D927" si="150">B917-F917</f>
        <v>250</v>
      </c>
      <c r="F917" s="5">
        <f t="shared" ref="F917:F927" si="151">SUM(J917:BJ917)</f>
        <v>0</v>
      </c>
      <c r="I917" s="52"/>
      <c r="J917" s="101"/>
      <c r="K917" s="55"/>
      <c r="L917" s="52"/>
      <c r="M917" s="55"/>
      <c r="N917" s="52"/>
      <c r="O917" s="52"/>
      <c r="P917" s="95"/>
      <c r="Q917" s="52"/>
      <c r="R917" s="52"/>
      <c r="S917" s="52"/>
      <c r="T917" s="52"/>
      <c r="U917" s="52"/>
      <c r="V917" s="52"/>
      <c r="W917" s="52"/>
      <c r="X917" s="52"/>
      <c r="Y917" s="52"/>
      <c r="Z917" s="52"/>
      <c r="AA917" s="52"/>
      <c r="AB917" s="52"/>
      <c r="AC917" s="52"/>
    </row>
    <row r="918" spans="1:29" x14ac:dyDescent="0.25">
      <c r="A918" s="19" t="s">
        <v>6</v>
      </c>
      <c r="B918" s="5">
        <v>250</v>
      </c>
      <c r="D918" s="5">
        <f t="shared" si="150"/>
        <v>-171.82</v>
      </c>
      <c r="F918" s="5">
        <f t="shared" si="151"/>
        <v>421.82</v>
      </c>
      <c r="I918" s="52"/>
      <c r="J918" s="101"/>
      <c r="K918" s="55"/>
      <c r="L918" s="55"/>
      <c r="M918" s="55"/>
      <c r="N918" s="52">
        <f>50.62</f>
        <v>50.62</v>
      </c>
      <c r="O918" s="52"/>
      <c r="P918" s="95"/>
      <c r="Q918" s="52"/>
      <c r="R918" s="52"/>
      <c r="S918" s="52"/>
      <c r="T918" s="55">
        <f>371.2</f>
        <v>371.2</v>
      </c>
      <c r="U918" s="52"/>
      <c r="V918" s="52"/>
      <c r="W918" s="52"/>
      <c r="X918" s="52"/>
      <c r="Y918" s="52"/>
      <c r="Z918" s="52"/>
      <c r="AA918" s="52"/>
      <c r="AB918" s="52"/>
      <c r="AC918" s="52"/>
    </row>
    <row r="919" spans="1:29" x14ac:dyDescent="0.25">
      <c r="A919" s="19" t="s">
        <v>7</v>
      </c>
      <c r="B919" s="5">
        <v>250</v>
      </c>
      <c r="D919" s="5">
        <f t="shared" si="150"/>
        <v>250</v>
      </c>
      <c r="F919" s="5">
        <f t="shared" si="151"/>
        <v>0</v>
      </c>
      <c r="I919" s="52"/>
      <c r="J919" s="101"/>
      <c r="K919" s="55"/>
      <c r="L919" s="52"/>
      <c r="M919" s="55"/>
      <c r="N919" s="52"/>
      <c r="O919" s="52"/>
      <c r="P919" s="95"/>
      <c r="Q919" s="52"/>
      <c r="R919" s="52"/>
      <c r="S919" s="52"/>
      <c r="T919" s="52"/>
      <c r="U919" s="52"/>
      <c r="V919" s="52"/>
      <c r="W919" s="52"/>
      <c r="X919" s="52"/>
      <c r="Y919" s="52"/>
      <c r="Z919" s="52"/>
      <c r="AA919" s="52"/>
      <c r="AB919" s="52"/>
      <c r="AC919" s="52"/>
    </row>
    <row r="920" spans="1:29" x14ac:dyDescent="0.25">
      <c r="A920" s="19" t="s">
        <v>8</v>
      </c>
      <c r="B920" s="106">
        <v>250</v>
      </c>
      <c r="D920" s="5">
        <f t="shared" si="150"/>
        <v>250</v>
      </c>
      <c r="F920" s="5">
        <f t="shared" si="151"/>
        <v>0</v>
      </c>
      <c r="I920" s="52"/>
      <c r="J920" s="101"/>
      <c r="K920" s="55"/>
      <c r="L920" s="52"/>
      <c r="M920" s="55"/>
      <c r="N920" s="52"/>
      <c r="O920" s="52"/>
      <c r="P920" s="95"/>
      <c r="Q920" s="52"/>
      <c r="R920" s="52"/>
      <c r="S920" s="52"/>
      <c r="T920" s="52"/>
      <c r="U920" s="52"/>
      <c r="V920" s="52"/>
      <c r="W920" s="52"/>
      <c r="X920" s="52"/>
      <c r="Y920" s="52"/>
      <c r="Z920" s="52"/>
      <c r="AA920" s="52"/>
      <c r="AB920" s="52"/>
      <c r="AC920" s="52"/>
    </row>
    <row r="921" spans="1:29" x14ac:dyDescent="0.25">
      <c r="A921" s="19" t="s">
        <v>9</v>
      </c>
      <c r="B921" s="5">
        <v>250</v>
      </c>
      <c r="D921" s="5">
        <f t="shared" si="150"/>
        <v>-1367</v>
      </c>
      <c r="F921" s="5">
        <f t="shared" si="151"/>
        <v>1617</v>
      </c>
      <c r="I921" s="52"/>
      <c r="J921" s="101"/>
      <c r="K921" s="55"/>
      <c r="L921" s="55"/>
      <c r="M921" s="55">
        <f>192</f>
        <v>192</v>
      </c>
      <c r="N921" s="52"/>
      <c r="O921" s="52"/>
      <c r="P921" s="95"/>
      <c r="Q921" s="55"/>
      <c r="R921" s="55">
        <f>1425</f>
        <v>1425</v>
      </c>
      <c r="S921" s="52"/>
      <c r="T921" s="52"/>
      <c r="U921" s="52"/>
      <c r="V921" s="52"/>
      <c r="W921" s="52"/>
      <c r="X921" s="52"/>
      <c r="Y921" s="52"/>
      <c r="Z921" s="52"/>
      <c r="AA921" s="52"/>
      <c r="AB921" s="52"/>
      <c r="AC921" s="52"/>
    </row>
    <row r="922" spans="1:29" x14ac:dyDescent="0.25">
      <c r="A922" s="19" t="s">
        <v>10</v>
      </c>
      <c r="B922" s="5">
        <v>250</v>
      </c>
      <c r="D922" s="5">
        <f t="shared" si="150"/>
        <v>90.6</v>
      </c>
      <c r="F922" s="5">
        <f>SUM(J922:BJ922)</f>
        <v>159.4</v>
      </c>
      <c r="I922" s="52"/>
      <c r="J922" s="101"/>
      <c r="K922" s="55"/>
      <c r="L922" s="55"/>
      <c r="M922" s="55"/>
      <c r="N922" s="52"/>
      <c r="O922" s="52"/>
      <c r="P922" s="95"/>
      <c r="Q922" s="52"/>
      <c r="R922" s="52"/>
      <c r="S922" s="55">
        <f>159.4</f>
        <v>159.4</v>
      </c>
      <c r="T922" s="52"/>
      <c r="U922" s="52"/>
      <c r="V922" s="52"/>
      <c r="W922" s="52"/>
      <c r="X922" s="52"/>
      <c r="Y922" s="52"/>
      <c r="Z922" s="52"/>
      <c r="AA922" s="52"/>
      <c r="AB922" s="52"/>
      <c r="AC922" s="52"/>
    </row>
    <row r="923" spans="1:29" x14ac:dyDescent="0.25">
      <c r="A923" s="19" t="s">
        <v>11</v>
      </c>
      <c r="B923" s="5">
        <v>250</v>
      </c>
      <c r="D923" s="5">
        <f t="shared" si="150"/>
        <v>250</v>
      </c>
      <c r="F923" s="5">
        <f t="shared" si="151"/>
        <v>0</v>
      </c>
      <c r="I923" s="52"/>
      <c r="J923" s="101"/>
      <c r="K923" s="55"/>
      <c r="L923" s="55"/>
      <c r="M923" s="55"/>
      <c r="N923" s="52"/>
      <c r="O923" s="52"/>
      <c r="P923" s="95"/>
      <c r="Q923" s="52"/>
      <c r="R923" s="52"/>
      <c r="S923" s="52"/>
      <c r="T923" s="52"/>
      <c r="U923" s="52"/>
      <c r="V923" s="52"/>
      <c r="W923" s="52"/>
      <c r="X923" s="52"/>
      <c r="Y923" s="52"/>
      <c r="Z923" s="52"/>
      <c r="AA923" s="52"/>
      <c r="AB923" s="52"/>
      <c r="AC923" s="52"/>
    </row>
    <row r="924" spans="1:29" x14ac:dyDescent="0.25">
      <c r="A924" s="19" t="s">
        <v>12</v>
      </c>
      <c r="B924" s="5">
        <v>250</v>
      </c>
      <c r="D924" s="5">
        <f t="shared" si="150"/>
        <v>250</v>
      </c>
      <c r="F924" s="5">
        <f>SUM(J924:BJ924)</f>
        <v>0</v>
      </c>
      <c r="I924" s="52"/>
      <c r="J924" s="101"/>
      <c r="K924" s="55"/>
      <c r="L924" s="55"/>
      <c r="M924" s="55"/>
      <c r="N924" s="52"/>
      <c r="O924" s="52"/>
      <c r="P924" s="95"/>
      <c r="Q924" s="52"/>
      <c r="R924" s="52"/>
      <c r="S924" s="52"/>
      <c r="T924" s="52"/>
      <c r="U924" s="52"/>
      <c r="V924" s="52"/>
      <c r="W924" s="52"/>
      <c r="X924" s="52"/>
      <c r="Y924" s="52"/>
      <c r="Z924" s="52"/>
      <c r="AA924" s="52"/>
      <c r="AB924" s="52"/>
      <c r="AC924" s="52"/>
    </row>
    <row r="925" spans="1:29" x14ac:dyDescent="0.25">
      <c r="A925" s="19" t="s">
        <v>13</v>
      </c>
      <c r="B925" s="5">
        <v>250</v>
      </c>
      <c r="D925" s="5">
        <f t="shared" si="150"/>
        <v>250</v>
      </c>
      <c r="F925" s="5">
        <f t="shared" si="151"/>
        <v>0</v>
      </c>
      <c r="I925" s="52"/>
      <c r="J925" s="101"/>
      <c r="K925" s="55"/>
      <c r="L925" s="52"/>
      <c r="M925" s="55"/>
      <c r="N925" s="52"/>
      <c r="O925" s="52"/>
      <c r="P925" s="95"/>
      <c r="Q925" s="52"/>
      <c r="R925" s="52"/>
      <c r="S925" s="52"/>
      <c r="T925" s="52"/>
      <c r="U925" s="52"/>
      <c r="V925" s="52"/>
      <c r="W925" s="52"/>
      <c r="X925" s="52"/>
      <c r="Y925" s="52"/>
      <c r="Z925" s="52"/>
      <c r="AA925" s="52"/>
      <c r="AB925" s="52"/>
      <c r="AC925" s="52"/>
    </row>
    <row r="926" spans="1:29" x14ac:dyDescent="0.25">
      <c r="A926" s="19" t="s">
        <v>14</v>
      </c>
      <c r="B926" s="5">
        <v>250</v>
      </c>
      <c r="D926" s="5">
        <f t="shared" si="150"/>
        <v>250</v>
      </c>
      <c r="F926" s="5">
        <f t="shared" si="151"/>
        <v>0</v>
      </c>
      <c r="I926" s="52"/>
      <c r="J926" s="101"/>
      <c r="K926" s="55"/>
      <c r="L926" s="52"/>
      <c r="M926" s="55"/>
      <c r="N926" s="52"/>
      <c r="O926" s="52"/>
      <c r="P926" s="95"/>
      <c r="Q926" s="52"/>
      <c r="R926" s="52"/>
      <c r="S926" s="52"/>
      <c r="T926" s="52"/>
      <c r="U926" s="52"/>
      <c r="V926" s="52"/>
      <c r="W926" s="52"/>
      <c r="X926" s="52"/>
      <c r="Y926" s="52"/>
      <c r="Z926" s="52"/>
      <c r="AA926" s="52"/>
      <c r="AB926" s="52"/>
      <c r="AC926" s="52"/>
    </row>
    <row r="927" spans="1:29" x14ac:dyDescent="0.25">
      <c r="A927" s="19" t="s">
        <v>15</v>
      </c>
      <c r="B927" s="5">
        <v>250</v>
      </c>
      <c r="D927" s="5">
        <f t="shared" si="150"/>
        <v>250</v>
      </c>
      <c r="F927" s="5">
        <f t="shared" si="151"/>
        <v>0</v>
      </c>
      <c r="I927" s="52"/>
      <c r="J927" s="101"/>
      <c r="K927" s="55"/>
      <c r="L927" s="52"/>
      <c r="M927" s="55"/>
      <c r="N927" s="52"/>
      <c r="O927" s="52"/>
      <c r="P927" s="95"/>
      <c r="Q927" s="52"/>
      <c r="R927" s="52"/>
      <c r="S927" s="52"/>
      <c r="T927" s="52"/>
      <c r="U927" s="52"/>
      <c r="V927" s="52"/>
      <c r="W927" s="52"/>
      <c r="X927" s="52"/>
      <c r="Y927" s="52"/>
      <c r="Z927" s="52"/>
      <c r="AA927" s="52"/>
      <c r="AB927" s="52"/>
      <c r="AC927" s="52"/>
    </row>
    <row r="928" spans="1:29" x14ac:dyDescent="0.25">
      <c r="A928" s="6" t="s">
        <v>16</v>
      </c>
      <c r="B928" s="7">
        <f>SUM(B916:B927)</f>
        <v>3000</v>
      </c>
      <c r="D928" s="23">
        <f>SUM(D916:D927)</f>
        <v>801.78000000000009</v>
      </c>
      <c r="F928" s="7">
        <f>SUM(F916:F927)</f>
        <v>2198.2199999999998</v>
      </c>
      <c r="I928" s="52"/>
      <c r="J928" s="101"/>
      <c r="K928" s="55"/>
      <c r="L928" s="52"/>
      <c r="M928" s="55"/>
      <c r="N928" s="52"/>
      <c r="O928" s="52"/>
      <c r="P928" s="95"/>
      <c r="Q928" s="52"/>
      <c r="R928" s="52"/>
      <c r="S928" s="52"/>
      <c r="T928" s="52"/>
      <c r="U928" s="52"/>
      <c r="V928" s="52"/>
      <c r="W928" s="52"/>
      <c r="X928" s="52"/>
      <c r="Y928" s="52"/>
      <c r="Z928" s="52"/>
      <c r="AA928" s="52"/>
      <c r="AB928" s="52"/>
      <c r="AC928" s="52"/>
    </row>
    <row r="929" spans="1:29" x14ac:dyDescent="0.25">
      <c r="I929" s="52"/>
      <c r="J929" s="101"/>
      <c r="K929" s="55"/>
      <c r="L929" s="52"/>
      <c r="M929" s="55"/>
      <c r="N929" s="52"/>
      <c r="O929" s="52"/>
      <c r="P929" s="95"/>
      <c r="Q929" s="52"/>
      <c r="R929" s="52"/>
      <c r="S929" s="52"/>
      <c r="T929" s="52"/>
      <c r="U929" s="52"/>
      <c r="V929" s="52"/>
      <c r="W929" s="52"/>
      <c r="X929" s="52"/>
      <c r="Y929" s="52"/>
      <c r="Z929" s="52"/>
      <c r="AA929" s="52"/>
      <c r="AB929" s="52"/>
      <c r="AC929" s="52"/>
    </row>
    <row r="930" spans="1:29" x14ac:dyDescent="0.25">
      <c r="I930" s="52"/>
      <c r="J930" s="101"/>
      <c r="K930" s="55"/>
      <c r="L930" s="52"/>
      <c r="M930" s="55"/>
      <c r="N930" s="52"/>
      <c r="O930" s="52"/>
      <c r="P930" s="95"/>
      <c r="Q930" s="52"/>
      <c r="R930" s="52"/>
      <c r="S930" s="52"/>
      <c r="T930" s="52"/>
      <c r="U930" s="52"/>
      <c r="V930" s="52"/>
      <c r="W930" s="52"/>
      <c r="X930" s="52"/>
      <c r="Y930" s="52"/>
      <c r="Z930" s="52"/>
      <c r="AA930" s="52"/>
      <c r="AB930" s="52"/>
      <c r="AC930" s="52"/>
    </row>
    <row r="931" spans="1:29" ht="20.100000000000001" customHeight="1" x14ac:dyDescent="0.25">
      <c r="A931" s="50">
        <v>29301</v>
      </c>
      <c r="B931" s="173" t="s">
        <v>104</v>
      </c>
      <c r="C931" s="173"/>
      <c r="D931" s="173"/>
      <c r="E931" s="173"/>
      <c r="F931" s="173"/>
      <c r="G931" s="173"/>
      <c r="H931" s="173"/>
      <c r="I931" s="52"/>
      <c r="J931" s="101"/>
      <c r="K931" s="55"/>
      <c r="L931" s="52"/>
      <c r="M931" s="55"/>
      <c r="N931" s="52"/>
      <c r="O931" s="52"/>
      <c r="P931" s="95"/>
      <c r="Q931" s="52"/>
      <c r="R931" s="52"/>
      <c r="S931" s="52"/>
      <c r="T931" s="52"/>
      <c r="U931" s="52"/>
      <c r="V931" s="52"/>
      <c r="W931" s="52"/>
      <c r="X931" s="52"/>
      <c r="Y931" s="52"/>
      <c r="Z931" s="52"/>
      <c r="AA931" s="52"/>
      <c r="AB931" s="52"/>
      <c r="AC931" s="52"/>
    </row>
    <row r="932" spans="1:29" x14ac:dyDescent="0.25">
      <c r="D932" s="23">
        <v>5000</v>
      </c>
      <c r="E932" s="2">
        <v>12</v>
      </c>
      <c r="F932" s="2"/>
      <c r="G932" s="10">
        <f>D932/E932</f>
        <v>416.66666666666669</v>
      </c>
      <c r="I932" s="52"/>
      <c r="J932" s="101"/>
      <c r="K932" s="55"/>
      <c r="L932" s="52"/>
      <c r="M932" s="55"/>
      <c r="N932" s="52"/>
      <c r="O932" s="52"/>
      <c r="P932" s="95"/>
      <c r="Q932" s="52"/>
      <c r="R932" s="52"/>
      <c r="S932" s="52"/>
      <c r="T932" s="52"/>
      <c r="U932" s="52"/>
      <c r="V932" s="52"/>
      <c r="W932" s="52"/>
      <c r="X932" s="52"/>
      <c r="Y932" s="52"/>
      <c r="Z932" s="52"/>
      <c r="AA932" s="52"/>
      <c r="AB932" s="52"/>
      <c r="AC932" s="52"/>
    </row>
    <row r="933" spans="1:29" x14ac:dyDescent="0.25">
      <c r="A933" s="20"/>
      <c r="B933" s="50" t="s">
        <v>1</v>
      </c>
      <c r="C933" s="50"/>
      <c r="D933" s="24" t="s">
        <v>2</v>
      </c>
      <c r="E933" s="50"/>
      <c r="F933" s="50" t="s">
        <v>3</v>
      </c>
      <c r="G933" s="27"/>
      <c r="H933" s="20"/>
      <c r="I933" s="52"/>
      <c r="J933" s="101"/>
      <c r="K933" s="55"/>
      <c r="L933" s="52"/>
      <c r="M933" s="55"/>
      <c r="N933" s="52"/>
      <c r="O933" s="52"/>
      <c r="P933" s="95"/>
      <c r="Q933" s="52"/>
      <c r="R933" s="52"/>
      <c r="S933" s="52"/>
      <c r="T933" s="52"/>
      <c r="U933" s="52"/>
      <c r="V933" s="52"/>
      <c r="W933" s="52"/>
      <c r="X933" s="52"/>
      <c r="Y933" s="52"/>
      <c r="Z933" s="52"/>
      <c r="AA933" s="52"/>
      <c r="AB933" s="52"/>
      <c r="AC933" s="52"/>
    </row>
    <row r="934" spans="1:29" x14ac:dyDescent="0.25">
      <c r="A934" s="19" t="s">
        <v>4</v>
      </c>
      <c r="B934" s="5">
        <v>416</v>
      </c>
      <c r="D934" s="5">
        <f>B934-F934</f>
        <v>416</v>
      </c>
      <c r="F934" s="5">
        <f>SUM(J934:AZ934)</f>
        <v>0</v>
      </c>
      <c r="I934" s="52"/>
      <c r="J934" s="101"/>
      <c r="K934" s="55"/>
      <c r="L934" s="52"/>
      <c r="M934" s="55"/>
      <c r="N934" s="52"/>
      <c r="O934" s="52"/>
      <c r="P934" s="95"/>
      <c r="Q934" s="52"/>
      <c r="R934" s="52"/>
      <c r="S934" s="52"/>
      <c r="T934" s="52"/>
      <c r="U934" s="52"/>
      <c r="V934" s="52"/>
      <c r="W934" s="52"/>
      <c r="X934" s="52"/>
      <c r="Y934" s="52"/>
      <c r="Z934" s="52"/>
      <c r="AA934" s="52"/>
      <c r="AB934" s="52"/>
      <c r="AC934" s="52"/>
    </row>
    <row r="935" spans="1:29" x14ac:dyDescent="0.25">
      <c r="A935" s="19" t="s">
        <v>5</v>
      </c>
      <c r="B935" s="5">
        <v>416</v>
      </c>
      <c r="D935" s="5">
        <f t="shared" ref="D935:D945" si="152">B935-F935</f>
        <v>416</v>
      </c>
      <c r="F935" s="5">
        <f t="shared" ref="F935" si="153">SUM(J935:AZ935)</f>
        <v>0</v>
      </c>
      <c r="I935" s="52"/>
      <c r="J935" s="101"/>
      <c r="K935" s="55"/>
      <c r="L935" s="52"/>
      <c r="M935" s="55"/>
      <c r="N935" s="52"/>
      <c r="O935" s="52"/>
      <c r="P935" s="95"/>
      <c r="Q935" s="52"/>
      <c r="R935" s="52"/>
      <c r="S935" s="52"/>
      <c r="T935" s="52"/>
      <c r="U935" s="52"/>
      <c r="V935" s="52"/>
      <c r="W935" s="52"/>
      <c r="X935" s="52"/>
      <c r="Y935" s="52"/>
      <c r="Z935" s="52"/>
      <c r="AA935" s="52"/>
      <c r="AB935" s="52"/>
      <c r="AC935" s="52"/>
    </row>
    <row r="936" spans="1:29" x14ac:dyDescent="0.25">
      <c r="A936" s="19" t="s">
        <v>6</v>
      </c>
      <c r="B936" s="5">
        <v>416</v>
      </c>
      <c r="D936" s="5">
        <f t="shared" si="152"/>
        <v>416</v>
      </c>
      <c r="F936" s="5">
        <f>SUM(J936:AZ936)</f>
        <v>0</v>
      </c>
      <c r="I936" s="52"/>
      <c r="J936" s="101"/>
      <c r="K936" s="55"/>
      <c r="L936" s="52"/>
      <c r="M936" s="55"/>
      <c r="N936" s="52"/>
      <c r="O936" s="52"/>
      <c r="P936" s="95"/>
      <c r="Q936" s="52"/>
      <c r="R936" s="52"/>
      <c r="S936" s="52"/>
      <c r="T936" s="52"/>
      <c r="U936" s="52"/>
      <c r="V936" s="52"/>
      <c r="W936" s="52"/>
      <c r="X936" s="52"/>
      <c r="Y936" s="52"/>
      <c r="Z936" s="52"/>
      <c r="AA936" s="52"/>
      <c r="AB936" s="52"/>
      <c r="AC936" s="52"/>
    </row>
    <row r="937" spans="1:29" x14ac:dyDescent="0.25">
      <c r="A937" s="19" t="s">
        <v>7</v>
      </c>
      <c r="B937" s="5">
        <v>416</v>
      </c>
      <c r="D937" s="5">
        <f t="shared" si="152"/>
        <v>416</v>
      </c>
      <c r="F937" s="5">
        <f t="shared" ref="F937:F939" si="154">SUM(J937:AZ937)</f>
        <v>0</v>
      </c>
      <c r="I937" s="52"/>
      <c r="J937" s="101"/>
      <c r="K937" s="55"/>
      <c r="L937" s="52"/>
      <c r="M937" s="55"/>
      <c r="N937" s="52"/>
      <c r="O937" s="52"/>
      <c r="P937" s="95"/>
      <c r="Q937" s="52"/>
      <c r="R937" s="52"/>
      <c r="S937" s="52"/>
      <c r="T937" s="52"/>
      <c r="U937" s="52"/>
      <c r="V937" s="52"/>
      <c r="W937" s="52"/>
      <c r="X937" s="52"/>
      <c r="Y937" s="52"/>
      <c r="Z937" s="52"/>
      <c r="AA937" s="52"/>
      <c r="AB937" s="52"/>
      <c r="AC937" s="52"/>
    </row>
    <row r="938" spans="1:29" x14ac:dyDescent="0.25">
      <c r="A938" s="19" t="s">
        <v>8</v>
      </c>
      <c r="B938" s="5">
        <v>417</v>
      </c>
      <c r="D938" s="5">
        <f t="shared" si="152"/>
        <v>417</v>
      </c>
      <c r="F938" s="5">
        <f t="shared" si="154"/>
        <v>0</v>
      </c>
      <c r="I938" s="52"/>
      <c r="J938" s="101"/>
      <c r="K938" s="55"/>
      <c r="L938" s="52"/>
      <c r="M938" s="55"/>
      <c r="N938" s="52"/>
      <c r="O938" s="52"/>
      <c r="P938" s="95"/>
      <c r="Q938" s="52"/>
      <c r="R938" s="52"/>
      <c r="S938" s="52"/>
      <c r="T938" s="52"/>
      <c r="U938" s="52"/>
      <c r="V938" s="52"/>
      <c r="W938" s="52"/>
      <c r="X938" s="52"/>
      <c r="Y938" s="52"/>
      <c r="Z938" s="52"/>
      <c r="AA938" s="52"/>
      <c r="AB938" s="52"/>
      <c r="AC938" s="52"/>
    </row>
    <row r="939" spans="1:29" x14ac:dyDescent="0.25">
      <c r="A939" s="19" t="s">
        <v>9</v>
      </c>
      <c r="B939" s="5">
        <v>417</v>
      </c>
      <c r="D939" s="5">
        <f t="shared" si="152"/>
        <v>231.4</v>
      </c>
      <c r="F939" s="5">
        <f t="shared" si="154"/>
        <v>185.6</v>
      </c>
      <c r="I939" s="52"/>
      <c r="J939" s="101"/>
      <c r="K939" s="55"/>
      <c r="L939" s="52"/>
      <c r="M939" s="55">
        <f>185.6</f>
        <v>185.6</v>
      </c>
      <c r="N939" s="52"/>
      <c r="O939" s="52"/>
      <c r="P939" s="95"/>
      <c r="Q939" s="52"/>
      <c r="R939" s="52"/>
      <c r="S939" s="52"/>
      <c r="T939" s="52"/>
      <c r="U939" s="52"/>
      <c r="V939" s="52"/>
      <c r="W939" s="52"/>
      <c r="X939" s="52"/>
      <c r="Y939" s="52"/>
      <c r="Z939" s="52"/>
      <c r="AA939" s="52"/>
      <c r="AB939" s="52"/>
      <c r="AC939" s="52"/>
    </row>
    <row r="940" spans="1:29" x14ac:dyDescent="0.25">
      <c r="A940" s="19" t="s">
        <v>10</v>
      </c>
      <c r="B940" s="5">
        <v>417</v>
      </c>
      <c r="D940" s="5">
        <f t="shared" si="152"/>
        <v>417</v>
      </c>
      <c r="F940" s="5">
        <f>SUM(J940:AZ940)</f>
        <v>0</v>
      </c>
      <c r="I940" s="52"/>
      <c r="J940" s="101"/>
      <c r="K940" s="55"/>
      <c r="L940" s="52"/>
      <c r="M940" s="55"/>
      <c r="N940" s="52"/>
      <c r="O940" s="52"/>
      <c r="P940" s="95"/>
      <c r="Q940" s="52"/>
      <c r="R940" s="52"/>
      <c r="S940" s="52"/>
      <c r="T940" s="52"/>
      <c r="U940" s="52"/>
      <c r="V940" s="52"/>
      <c r="W940" s="52"/>
      <c r="X940" s="52"/>
      <c r="Y940" s="52"/>
      <c r="Z940" s="52"/>
      <c r="AA940" s="52"/>
      <c r="AB940" s="52"/>
      <c r="AC940" s="52"/>
    </row>
    <row r="941" spans="1:29" x14ac:dyDescent="0.25">
      <c r="A941" s="19" t="s">
        <v>11</v>
      </c>
      <c r="B941" s="5">
        <v>417</v>
      </c>
      <c r="D941" s="5">
        <f t="shared" si="152"/>
        <v>417</v>
      </c>
      <c r="F941" s="5">
        <f t="shared" ref="F941:F945" si="155">SUM(J941:AZ941)</f>
        <v>0</v>
      </c>
      <c r="I941" s="52"/>
      <c r="J941" s="101"/>
      <c r="K941" s="55"/>
      <c r="L941" s="52"/>
      <c r="M941" s="55"/>
      <c r="N941" s="52"/>
      <c r="O941" s="52"/>
      <c r="P941" s="95"/>
      <c r="Q941" s="52"/>
      <c r="R941" s="52"/>
      <c r="S941" s="52"/>
      <c r="T941" s="52"/>
      <c r="U941" s="52"/>
      <c r="V941" s="52"/>
      <c r="W941" s="52"/>
      <c r="X941" s="52"/>
      <c r="Y941" s="52"/>
      <c r="Z941" s="52"/>
      <c r="AA941" s="52"/>
      <c r="AB941" s="52"/>
      <c r="AC941" s="52"/>
    </row>
    <row r="942" spans="1:29" x14ac:dyDescent="0.25">
      <c r="A942" s="19" t="s">
        <v>12</v>
      </c>
      <c r="B942" s="5">
        <v>417</v>
      </c>
      <c r="D942" s="5">
        <f t="shared" si="152"/>
        <v>417</v>
      </c>
      <c r="F942" s="5">
        <f t="shared" si="155"/>
        <v>0</v>
      </c>
      <c r="I942" s="52"/>
      <c r="J942" s="101"/>
      <c r="K942" s="55"/>
      <c r="L942" s="52"/>
      <c r="M942" s="55"/>
      <c r="N942" s="52"/>
      <c r="O942" s="52"/>
      <c r="P942" s="95"/>
      <c r="Q942" s="52"/>
      <c r="R942" s="52"/>
      <c r="S942" s="52"/>
      <c r="T942" s="52"/>
      <c r="U942" s="52"/>
      <c r="V942" s="52"/>
      <c r="W942" s="52"/>
      <c r="X942" s="52"/>
      <c r="Y942" s="52"/>
      <c r="Z942" s="52"/>
      <c r="AA942" s="52"/>
      <c r="AB942" s="52"/>
      <c r="AC942" s="52"/>
    </row>
    <row r="943" spans="1:29" x14ac:dyDescent="0.25">
      <c r="A943" s="19" t="s">
        <v>13</v>
      </c>
      <c r="B943" s="5">
        <v>417</v>
      </c>
      <c r="D943" s="5">
        <f t="shared" si="152"/>
        <v>312.60000000000002</v>
      </c>
      <c r="F943" s="5">
        <f t="shared" si="155"/>
        <v>104.4</v>
      </c>
      <c r="I943" s="52"/>
      <c r="J943" s="101"/>
      <c r="K943" s="55"/>
      <c r="L943" s="52"/>
      <c r="M943" s="55">
        <f>104.4</f>
        <v>104.4</v>
      </c>
      <c r="N943" s="52"/>
      <c r="O943" s="52"/>
      <c r="P943" s="95"/>
      <c r="Q943" s="52"/>
      <c r="R943" s="52"/>
      <c r="S943" s="52"/>
      <c r="T943" s="52"/>
      <c r="U943" s="52"/>
      <c r="V943" s="52"/>
      <c r="W943" s="52"/>
      <c r="X943" s="52"/>
      <c r="Y943" s="52"/>
      <c r="Z943" s="52"/>
      <c r="AA943" s="52"/>
      <c r="AB943" s="52"/>
      <c r="AC943" s="52"/>
    </row>
    <row r="944" spans="1:29" x14ac:dyDescent="0.25">
      <c r="A944" s="19" t="s">
        <v>14</v>
      </c>
      <c r="B944" s="5">
        <v>417</v>
      </c>
      <c r="D944" s="5">
        <f t="shared" si="152"/>
        <v>417</v>
      </c>
      <c r="F944" s="5">
        <f t="shared" si="155"/>
        <v>0</v>
      </c>
      <c r="I944" s="52"/>
      <c r="J944" s="101"/>
      <c r="K944" s="55"/>
      <c r="L944" s="52"/>
      <c r="M944" s="55"/>
      <c r="N944" s="52"/>
      <c r="O944" s="52"/>
      <c r="P944" s="95"/>
      <c r="Q944" s="52"/>
      <c r="R944" s="52"/>
      <c r="S944" s="52"/>
      <c r="T944" s="52"/>
      <c r="U944" s="52"/>
      <c r="V944" s="52"/>
      <c r="W944" s="52"/>
      <c r="X944" s="52"/>
      <c r="Y944" s="52"/>
      <c r="Z944" s="52"/>
      <c r="AA944" s="52"/>
      <c r="AB944" s="52"/>
      <c r="AC944" s="52"/>
    </row>
    <row r="945" spans="1:29" x14ac:dyDescent="0.25">
      <c r="A945" s="19" t="s">
        <v>15</v>
      </c>
      <c r="B945" s="5">
        <v>417</v>
      </c>
      <c r="D945" s="5">
        <f t="shared" si="152"/>
        <v>417</v>
      </c>
      <c r="F945" s="5">
        <f t="shared" si="155"/>
        <v>0</v>
      </c>
      <c r="I945" s="52"/>
      <c r="J945" s="101"/>
      <c r="K945" s="55"/>
      <c r="L945" s="52"/>
      <c r="M945" s="55"/>
      <c r="N945" s="52"/>
      <c r="O945" s="52"/>
      <c r="P945" s="95"/>
      <c r="Q945" s="52"/>
      <c r="R945" s="52"/>
      <c r="S945" s="52"/>
      <c r="T945" s="52"/>
      <c r="U945" s="52"/>
      <c r="V945" s="52"/>
      <c r="W945" s="52"/>
      <c r="X945" s="52"/>
      <c r="Y945" s="52"/>
      <c r="Z945" s="52"/>
      <c r="AA945" s="52"/>
      <c r="AB945" s="52"/>
      <c r="AC945" s="52"/>
    </row>
    <row r="946" spans="1:29" x14ac:dyDescent="0.25">
      <c r="A946" s="6" t="s">
        <v>16</v>
      </c>
      <c r="B946" s="7">
        <f>SUM(B934:B945)</f>
        <v>5000</v>
      </c>
      <c r="D946" s="23">
        <f>SUM(D934:D945)</f>
        <v>4710</v>
      </c>
      <c r="F946" s="7">
        <f>SUM(F934:F945)</f>
        <v>290</v>
      </c>
      <c r="I946" s="52"/>
      <c r="J946" s="101"/>
      <c r="K946" s="55"/>
      <c r="L946" s="52"/>
      <c r="M946" s="55"/>
      <c r="N946" s="52"/>
      <c r="O946" s="52"/>
      <c r="P946" s="95"/>
      <c r="Q946" s="52"/>
      <c r="R946" s="52"/>
      <c r="S946" s="52"/>
      <c r="T946" s="52"/>
      <c r="U946" s="52"/>
      <c r="V946" s="52"/>
      <c r="W946" s="52"/>
      <c r="X946" s="52"/>
      <c r="Y946" s="52"/>
      <c r="Z946" s="52"/>
      <c r="AA946" s="52"/>
      <c r="AB946" s="52"/>
      <c r="AC946" s="52"/>
    </row>
    <row r="947" spans="1:29" x14ac:dyDescent="0.25">
      <c r="I947" s="52"/>
      <c r="J947" s="101"/>
      <c r="K947" s="55"/>
      <c r="L947" s="52"/>
      <c r="M947" s="55"/>
      <c r="N947" s="52"/>
      <c r="O947" s="52"/>
      <c r="P947" s="95"/>
      <c r="Q947" s="52"/>
      <c r="R947" s="52"/>
      <c r="S947" s="52"/>
      <c r="T947" s="52"/>
      <c r="U947" s="52"/>
      <c r="V947" s="52"/>
      <c r="W947" s="52"/>
      <c r="X947" s="52"/>
      <c r="Y947" s="52"/>
      <c r="Z947" s="52"/>
      <c r="AA947" s="52"/>
      <c r="AB947" s="52"/>
      <c r="AC947" s="52"/>
    </row>
    <row r="948" spans="1:29" x14ac:dyDescent="0.25">
      <c r="I948" s="52"/>
      <c r="J948" s="101"/>
      <c r="K948" s="55"/>
      <c r="L948" s="52"/>
      <c r="M948" s="55"/>
      <c r="N948" s="52"/>
      <c r="O948" s="52"/>
      <c r="P948" s="95"/>
      <c r="Q948" s="52"/>
      <c r="R948" s="52"/>
      <c r="S948" s="52"/>
      <c r="T948" s="52"/>
      <c r="U948" s="52"/>
      <c r="V948" s="52"/>
      <c r="W948" s="52"/>
      <c r="X948" s="52"/>
      <c r="Y948" s="52"/>
      <c r="Z948" s="52"/>
      <c r="AA948" s="52"/>
      <c r="AB948" s="52"/>
      <c r="AC948" s="52"/>
    </row>
    <row r="949" spans="1:29" ht="20.100000000000001" customHeight="1" x14ac:dyDescent="0.25">
      <c r="A949" s="22">
        <v>29401</v>
      </c>
      <c r="B949" s="173" t="s">
        <v>46</v>
      </c>
      <c r="C949" s="173"/>
      <c r="D949" s="173"/>
      <c r="E949" s="173"/>
      <c r="F949" s="173"/>
      <c r="G949" s="173"/>
      <c r="H949" s="173"/>
      <c r="I949" s="52"/>
      <c r="J949" s="101"/>
      <c r="K949" s="55"/>
      <c r="L949" s="52"/>
      <c r="M949" s="55"/>
      <c r="N949" s="52"/>
      <c r="O949" s="52"/>
      <c r="P949" s="95"/>
      <c r="Q949" s="52"/>
      <c r="R949" s="52"/>
      <c r="S949" s="52"/>
      <c r="T949" s="52"/>
      <c r="U949" s="52"/>
      <c r="V949" s="52"/>
      <c r="W949" s="52"/>
      <c r="X949" s="52"/>
      <c r="Y949" s="52"/>
      <c r="Z949" s="52"/>
      <c r="AA949" s="52"/>
      <c r="AB949" s="52"/>
      <c r="AC949" s="52"/>
    </row>
    <row r="950" spans="1:29" x14ac:dyDescent="0.25">
      <c r="D950" s="23">
        <v>5000</v>
      </c>
      <c r="E950" s="2">
        <v>12</v>
      </c>
      <c r="F950" s="2"/>
      <c r="G950" s="10">
        <f>D950/E950</f>
        <v>416.66666666666669</v>
      </c>
      <c r="I950" s="52"/>
      <c r="J950" s="101"/>
      <c r="K950" s="55"/>
      <c r="L950" s="52"/>
      <c r="M950" s="55"/>
      <c r="N950" s="52"/>
      <c r="O950" s="52"/>
      <c r="P950" s="95"/>
      <c r="Q950" s="52"/>
      <c r="R950" s="52"/>
      <c r="S950" s="52"/>
      <c r="T950" s="52"/>
      <c r="U950" s="52"/>
      <c r="V950" s="52"/>
      <c r="W950" s="52"/>
      <c r="X950" s="52"/>
      <c r="Y950" s="52"/>
      <c r="Z950" s="52"/>
      <c r="AA950" s="52"/>
      <c r="AB950" s="52"/>
      <c r="AC950" s="52"/>
    </row>
    <row r="951" spans="1:29" s="20" customFormat="1" ht="20.100000000000001" customHeight="1" x14ac:dyDescent="0.25">
      <c r="B951" s="22" t="s">
        <v>1</v>
      </c>
      <c r="C951" s="22"/>
      <c r="D951" s="24" t="s">
        <v>2</v>
      </c>
      <c r="E951" s="22"/>
      <c r="F951" s="22" t="s">
        <v>3</v>
      </c>
      <c r="G951" s="27"/>
      <c r="I951" s="52"/>
      <c r="J951" s="101"/>
      <c r="K951" s="55"/>
      <c r="L951" s="52"/>
      <c r="M951" s="55"/>
      <c r="N951" s="52"/>
      <c r="O951" s="52"/>
      <c r="P951" s="95"/>
      <c r="Q951" s="52"/>
      <c r="R951" s="96"/>
      <c r="S951" s="96"/>
      <c r="T951" s="96"/>
      <c r="U951" s="96"/>
      <c r="V951" s="96"/>
      <c r="W951" s="96"/>
      <c r="X951" s="96"/>
      <c r="Y951" s="96"/>
      <c r="Z951" s="96"/>
      <c r="AA951" s="96"/>
      <c r="AB951" s="96"/>
      <c r="AC951" s="96"/>
    </row>
    <row r="952" spans="1:29" x14ac:dyDescent="0.25">
      <c r="A952" s="19" t="s">
        <v>4</v>
      </c>
      <c r="B952" s="5">
        <v>416</v>
      </c>
      <c r="D952" s="5">
        <f>B952-F952</f>
        <v>416</v>
      </c>
      <c r="F952" s="5">
        <f>SUM(J952:AT952)</f>
        <v>0</v>
      </c>
      <c r="I952" s="96"/>
      <c r="J952" s="95"/>
      <c r="K952" s="107"/>
      <c r="L952" s="96"/>
      <c r="M952" s="107"/>
      <c r="N952" s="96"/>
      <c r="O952" s="96"/>
      <c r="P952" s="95"/>
      <c r="Q952" s="96"/>
      <c r="R952" s="52"/>
      <c r="S952" s="52"/>
      <c r="T952" s="52"/>
      <c r="U952" s="52"/>
      <c r="V952" s="52"/>
      <c r="W952" s="52"/>
      <c r="X952" s="52"/>
      <c r="Y952" s="52"/>
      <c r="Z952" s="52"/>
      <c r="AA952" s="52"/>
      <c r="AB952" s="52"/>
      <c r="AC952" s="52"/>
    </row>
    <row r="953" spans="1:29" x14ac:dyDescent="0.25">
      <c r="A953" s="19" t="s">
        <v>5</v>
      </c>
      <c r="B953" s="5">
        <v>416</v>
      </c>
      <c r="D953" s="5">
        <f t="shared" ref="D953:D963" si="156">B953-F953</f>
        <v>416</v>
      </c>
      <c r="F953" s="5">
        <f t="shared" ref="F953:F963" si="157">SUM(J953:AT953)</f>
        <v>0</v>
      </c>
      <c r="I953" s="52"/>
      <c r="J953" s="101"/>
      <c r="K953" s="55"/>
      <c r="L953" s="52"/>
      <c r="M953" s="55"/>
      <c r="N953" s="52"/>
      <c r="O953" s="52"/>
      <c r="P953" s="95"/>
      <c r="Q953" s="52"/>
      <c r="R953" s="52"/>
      <c r="S953" s="52"/>
      <c r="T953" s="52"/>
      <c r="U953" s="52"/>
      <c r="V953" s="52"/>
      <c r="W953" s="52"/>
      <c r="X953" s="52"/>
      <c r="Y953" s="52"/>
      <c r="Z953" s="52"/>
      <c r="AA953" s="52"/>
      <c r="AB953" s="52"/>
      <c r="AC953" s="52"/>
    </row>
    <row r="954" spans="1:29" x14ac:dyDescent="0.25">
      <c r="A954" s="19" t="s">
        <v>6</v>
      </c>
      <c r="B954" s="5">
        <v>416</v>
      </c>
      <c r="D954" s="5">
        <f t="shared" si="156"/>
        <v>416</v>
      </c>
      <c r="F954" s="5">
        <f t="shared" si="157"/>
        <v>0</v>
      </c>
      <c r="I954" s="52"/>
      <c r="J954" s="101"/>
      <c r="K954" s="55"/>
      <c r="L954" s="52"/>
      <c r="M954" s="55"/>
      <c r="N954" s="52"/>
      <c r="O954" s="52"/>
      <c r="P954" s="95"/>
      <c r="Q954" s="52"/>
      <c r="R954" s="52"/>
      <c r="S954" s="52"/>
      <c r="T954" s="52"/>
      <c r="U954" s="52"/>
      <c r="V954" s="52"/>
      <c r="W954" s="52"/>
      <c r="X954" s="52"/>
      <c r="Y954" s="52"/>
      <c r="Z954" s="52"/>
      <c r="AA954" s="52"/>
      <c r="AB954" s="52"/>
      <c r="AC954" s="52"/>
    </row>
    <row r="955" spans="1:29" x14ac:dyDescent="0.25">
      <c r="A955" s="19" t="s">
        <v>7</v>
      </c>
      <c r="B955" s="5">
        <v>416</v>
      </c>
      <c r="D955" s="5">
        <f t="shared" si="156"/>
        <v>416</v>
      </c>
      <c r="F955" s="5">
        <f t="shared" si="157"/>
        <v>0</v>
      </c>
      <c r="I955" s="52"/>
      <c r="J955" s="101"/>
      <c r="K955" s="55"/>
      <c r="L955" s="52"/>
      <c r="M955" s="55"/>
      <c r="N955" s="52"/>
      <c r="O955" s="52"/>
      <c r="P955" s="95"/>
      <c r="Q955" s="52"/>
      <c r="R955" s="52"/>
      <c r="S955" s="52"/>
      <c r="T955" s="52"/>
      <c r="U955" s="52"/>
      <c r="V955" s="52"/>
      <c r="W955" s="52"/>
      <c r="X955" s="52"/>
      <c r="Y955" s="52"/>
      <c r="Z955" s="52"/>
      <c r="AA955" s="52"/>
      <c r="AB955" s="52"/>
      <c r="AC955" s="52"/>
    </row>
    <row r="956" spans="1:29" x14ac:dyDescent="0.25">
      <c r="A956" s="19" t="s">
        <v>8</v>
      </c>
      <c r="B956" s="5">
        <v>417</v>
      </c>
      <c r="D956" s="5">
        <f t="shared" si="156"/>
        <v>417</v>
      </c>
      <c r="F956" s="5">
        <f>SUM(J956:AT956)</f>
        <v>0</v>
      </c>
      <c r="I956" s="52"/>
      <c r="J956" s="101"/>
      <c r="K956" s="55"/>
      <c r="L956" s="55"/>
      <c r="M956" s="55"/>
      <c r="N956" s="52"/>
      <c r="O956" s="52"/>
      <c r="P956" s="95"/>
      <c r="Q956" s="52"/>
      <c r="R956" s="52"/>
      <c r="S956" s="52"/>
      <c r="T956" s="52"/>
      <c r="U956" s="52"/>
      <c r="V956" s="52"/>
      <c r="W956" s="52"/>
      <c r="X956" s="52"/>
      <c r="Y956" s="52"/>
      <c r="Z956" s="52"/>
      <c r="AA956" s="52"/>
      <c r="AB956" s="52"/>
      <c r="AC956" s="52"/>
    </row>
    <row r="957" spans="1:29" x14ac:dyDescent="0.25">
      <c r="A957" s="19" t="s">
        <v>9</v>
      </c>
      <c r="B957" s="5">
        <v>417</v>
      </c>
      <c r="D957" s="5">
        <f t="shared" si="156"/>
        <v>417</v>
      </c>
      <c r="F957" s="5">
        <f t="shared" si="157"/>
        <v>0</v>
      </c>
      <c r="I957" s="52"/>
      <c r="J957" s="101"/>
      <c r="K957" s="55"/>
      <c r="L957" s="52"/>
      <c r="M957" s="55"/>
      <c r="N957" s="52"/>
      <c r="O957" s="52"/>
      <c r="P957" s="95"/>
      <c r="Q957" s="52"/>
      <c r="R957" s="52"/>
      <c r="S957" s="52"/>
      <c r="T957" s="52"/>
      <c r="U957" s="52"/>
      <c r="V957" s="52"/>
      <c r="W957" s="52"/>
      <c r="X957" s="52"/>
      <c r="Y957" s="52"/>
      <c r="Z957" s="52"/>
      <c r="AA957" s="52"/>
      <c r="AB957" s="52"/>
      <c r="AC957" s="52"/>
    </row>
    <row r="958" spans="1:29" x14ac:dyDescent="0.25">
      <c r="A958" s="19" t="s">
        <v>10</v>
      </c>
      <c r="B958" s="5">
        <v>417</v>
      </c>
      <c r="D958" s="5">
        <f t="shared" si="156"/>
        <v>417</v>
      </c>
      <c r="F958" s="5">
        <f t="shared" si="157"/>
        <v>0</v>
      </c>
      <c r="I958" s="52"/>
      <c r="J958" s="101"/>
      <c r="K958" s="55"/>
      <c r="L958" s="52"/>
      <c r="M958" s="55"/>
      <c r="N958" s="52"/>
      <c r="O958" s="52"/>
      <c r="P958" s="95"/>
      <c r="Q958" s="52"/>
      <c r="R958" s="52"/>
      <c r="S958" s="52"/>
      <c r="T958" s="52"/>
      <c r="U958" s="52"/>
      <c r="V958" s="52"/>
      <c r="W958" s="52"/>
      <c r="X958" s="52"/>
      <c r="Y958" s="52"/>
      <c r="Z958" s="52"/>
      <c r="AA958" s="52"/>
      <c r="AB958" s="52"/>
      <c r="AC958" s="52"/>
    </row>
    <row r="959" spans="1:29" x14ac:dyDescent="0.25">
      <c r="A959" s="19" t="s">
        <v>11</v>
      </c>
      <c r="B959" s="5">
        <v>417</v>
      </c>
      <c r="D959" s="5">
        <f t="shared" si="156"/>
        <v>417</v>
      </c>
      <c r="F959" s="5">
        <f t="shared" si="157"/>
        <v>0</v>
      </c>
      <c r="I959" s="52"/>
      <c r="J959" s="101"/>
      <c r="K959" s="55"/>
      <c r="L959" s="52"/>
      <c r="M959" s="55"/>
      <c r="N959" s="52"/>
      <c r="O959" s="52"/>
      <c r="P959" s="95"/>
      <c r="Q959" s="52"/>
      <c r="R959" s="52"/>
      <c r="S959" s="52"/>
      <c r="T959" s="52"/>
      <c r="U959" s="52"/>
      <c r="V959" s="52"/>
      <c r="W959" s="52"/>
      <c r="X959" s="52"/>
      <c r="Y959" s="52"/>
      <c r="Z959" s="52"/>
      <c r="AA959" s="52"/>
      <c r="AB959" s="52"/>
      <c r="AC959" s="52"/>
    </row>
    <row r="960" spans="1:29" x14ac:dyDescent="0.25">
      <c r="A960" s="19" t="s">
        <v>12</v>
      </c>
      <c r="B960" s="5">
        <v>417</v>
      </c>
      <c r="D960" s="5">
        <f t="shared" si="156"/>
        <v>417</v>
      </c>
      <c r="F960" s="5">
        <f>SUM(J960:AT960)</f>
        <v>0</v>
      </c>
      <c r="I960" s="52"/>
      <c r="J960" s="101"/>
      <c r="K960" s="55"/>
      <c r="L960" s="52"/>
      <c r="M960" s="55"/>
      <c r="N960" s="52"/>
      <c r="O960" s="52"/>
      <c r="P960" s="95"/>
      <c r="Q960" s="52"/>
      <c r="R960" s="52"/>
      <c r="S960" s="52"/>
      <c r="T960" s="52"/>
      <c r="U960" s="52"/>
      <c r="V960" s="52"/>
      <c r="W960" s="52"/>
      <c r="X960" s="52"/>
      <c r="Y960" s="52"/>
      <c r="Z960" s="52"/>
      <c r="AA960" s="52"/>
      <c r="AB960" s="52"/>
      <c r="AC960" s="52"/>
    </row>
    <row r="961" spans="1:29" x14ac:dyDescent="0.25">
      <c r="A961" s="19" t="s">
        <v>13</v>
      </c>
      <c r="B961" s="5">
        <v>417</v>
      </c>
      <c r="D961" s="5">
        <f t="shared" si="156"/>
        <v>417</v>
      </c>
      <c r="F961" s="5">
        <f t="shared" si="157"/>
        <v>0</v>
      </c>
      <c r="I961" s="52"/>
      <c r="J961" s="101"/>
      <c r="K961" s="55"/>
      <c r="L961" s="52"/>
      <c r="M961" s="55"/>
      <c r="N961" s="52"/>
      <c r="O961" s="52"/>
      <c r="P961" s="95"/>
      <c r="Q961" s="52"/>
      <c r="R961" s="52"/>
      <c r="S961" s="52"/>
      <c r="T961" s="52"/>
      <c r="U961" s="52"/>
      <c r="V961" s="52"/>
      <c r="W961" s="52"/>
      <c r="X961" s="52"/>
      <c r="Y961" s="52"/>
      <c r="Z961" s="52"/>
      <c r="AA961" s="52"/>
      <c r="AB961" s="52"/>
      <c r="AC961" s="52"/>
    </row>
    <row r="962" spans="1:29" x14ac:dyDescent="0.25">
      <c r="A962" s="19" t="s">
        <v>14</v>
      </c>
      <c r="B962" s="5">
        <v>417</v>
      </c>
      <c r="D962" s="5">
        <f t="shared" si="156"/>
        <v>417</v>
      </c>
      <c r="F962" s="5">
        <f t="shared" si="157"/>
        <v>0</v>
      </c>
      <c r="I962" s="52"/>
      <c r="J962" s="101"/>
      <c r="K962" s="55"/>
      <c r="L962" s="52"/>
      <c r="M962" s="55"/>
      <c r="N962" s="52"/>
      <c r="O962" s="52"/>
      <c r="P962" s="95"/>
      <c r="Q962" s="52"/>
      <c r="R962" s="52"/>
      <c r="S962" s="52"/>
      <c r="T962" s="52"/>
      <c r="U962" s="52"/>
      <c r="V962" s="52"/>
      <c r="W962" s="52"/>
      <c r="X962" s="52"/>
      <c r="Y962" s="52"/>
      <c r="Z962" s="52"/>
      <c r="AA962" s="52"/>
      <c r="AB962" s="52"/>
      <c r="AC962" s="52"/>
    </row>
    <row r="963" spans="1:29" x14ac:dyDescent="0.25">
      <c r="A963" s="19" t="s">
        <v>15</v>
      </c>
      <c r="B963" s="5">
        <v>417</v>
      </c>
      <c r="D963" s="5">
        <f t="shared" si="156"/>
        <v>417</v>
      </c>
      <c r="F963" s="5">
        <f t="shared" si="157"/>
        <v>0</v>
      </c>
      <c r="I963" s="52"/>
      <c r="J963" s="101"/>
      <c r="K963" s="55"/>
      <c r="L963" s="52"/>
      <c r="M963" s="55"/>
      <c r="N963" s="52"/>
      <c r="O963" s="52"/>
      <c r="P963" s="95"/>
      <c r="Q963" s="52"/>
      <c r="R963" s="52"/>
      <c r="S963" s="52"/>
      <c r="T963" s="52"/>
      <c r="U963" s="52"/>
      <c r="V963" s="52"/>
      <c r="W963" s="52"/>
      <c r="X963" s="52"/>
      <c r="Y963" s="52"/>
      <c r="Z963" s="52"/>
      <c r="AA963" s="52"/>
      <c r="AB963" s="52"/>
      <c r="AC963" s="52"/>
    </row>
    <row r="964" spans="1:29" x14ac:dyDescent="0.25">
      <c r="A964" s="6" t="s">
        <v>16</v>
      </c>
      <c r="B964" s="7">
        <f>SUM(B952:B963)</f>
        <v>5000</v>
      </c>
      <c r="D964" s="23">
        <f>SUM(D952:D963)</f>
        <v>5000</v>
      </c>
      <c r="F964" s="7">
        <f>SUM(F952:F963)</f>
        <v>0</v>
      </c>
      <c r="I964" s="52"/>
      <c r="J964" s="101"/>
      <c r="K964" s="55"/>
      <c r="L964" s="52"/>
      <c r="M964" s="55"/>
      <c r="N964" s="52"/>
      <c r="O964" s="52"/>
      <c r="P964" s="95"/>
      <c r="Q964" s="52"/>
      <c r="R964" s="52"/>
      <c r="S964" s="52"/>
      <c r="T964" s="52"/>
      <c r="U964" s="52"/>
      <c r="V964" s="52"/>
      <c r="W964" s="52"/>
      <c r="X964" s="52"/>
      <c r="Y964" s="52"/>
      <c r="Z964" s="52"/>
      <c r="AA964" s="52"/>
      <c r="AB964" s="52"/>
      <c r="AC964" s="52"/>
    </row>
    <row r="965" spans="1:29" x14ac:dyDescent="0.25">
      <c r="I965" s="52"/>
      <c r="J965" s="101"/>
      <c r="K965" s="55"/>
      <c r="L965" s="52"/>
      <c r="M965" s="55"/>
      <c r="N965" s="52"/>
      <c r="O965" s="52"/>
      <c r="P965" s="95"/>
      <c r="Q965" s="52"/>
      <c r="R965" s="52"/>
      <c r="S965" s="52"/>
      <c r="T965" s="52"/>
      <c r="U965" s="52"/>
      <c r="V965" s="52"/>
      <c r="W965" s="52"/>
      <c r="X965" s="52"/>
      <c r="Y965" s="52"/>
      <c r="Z965" s="52"/>
      <c r="AA965" s="52"/>
      <c r="AB965" s="52"/>
      <c r="AC965" s="52"/>
    </row>
    <row r="966" spans="1:29" x14ac:dyDescent="0.25">
      <c r="I966" s="52"/>
      <c r="J966" s="101"/>
      <c r="K966" s="55"/>
      <c r="L966" s="52"/>
      <c r="M966" s="55"/>
      <c r="N966" s="52"/>
      <c r="O966" s="52"/>
      <c r="P966" s="95"/>
      <c r="Q966" s="52"/>
      <c r="R966" s="52"/>
      <c r="S966" s="52"/>
      <c r="T966" s="52"/>
      <c r="U966" s="52"/>
      <c r="V966" s="52"/>
      <c r="W966" s="52"/>
      <c r="X966" s="52"/>
      <c r="Y966" s="52"/>
      <c r="Z966" s="52"/>
      <c r="AA966" s="52"/>
      <c r="AB966" s="52"/>
      <c r="AC966" s="52"/>
    </row>
    <row r="967" spans="1:29" ht="20.100000000000001" customHeight="1" x14ac:dyDescent="0.25">
      <c r="A967" s="22">
        <v>29402</v>
      </c>
      <c r="B967" s="173" t="s">
        <v>47</v>
      </c>
      <c r="C967" s="173"/>
      <c r="D967" s="173"/>
      <c r="E967" s="173"/>
      <c r="F967" s="173"/>
      <c r="G967" s="173"/>
      <c r="H967" s="173"/>
      <c r="I967" s="52"/>
      <c r="J967" s="101"/>
      <c r="K967" s="55"/>
      <c r="L967" s="52"/>
      <c r="M967" s="55"/>
      <c r="N967" s="52"/>
      <c r="O967" s="52"/>
      <c r="P967" s="95"/>
      <c r="Q967" s="52"/>
      <c r="R967" s="52"/>
      <c r="S967" s="52"/>
      <c r="T967" s="52"/>
      <c r="U967" s="52"/>
      <c r="V967" s="52"/>
      <c r="W967" s="52"/>
      <c r="X967" s="52"/>
      <c r="Y967" s="52"/>
      <c r="Z967" s="52"/>
      <c r="AA967" s="52"/>
      <c r="AB967" s="52"/>
      <c r="AC967" s="52"/>
    </row>
    <row r="968" spans="1:29" x14ac:dyDescent="0.25">
      <c r="D968" s="23">
        <v>100</v>
      </c>
      <c r="E968" s="2">
        <v>12</v>
      </c>
      <c r="F968" s="2"/>
      <c r="G968" s="10">
        <f>D968/E968</f>
        <v>8.3333333333333339</v>
      </c>
      <c r="I968" s="52"/>
      <c r="J968" s="101"/>
      <c r="K968" s="55"/>
      <c r="L968" s="52"/>
      <c r="M968" s="55"/>
      <c r="N968" s="52"/>
      <c r="O968" s="52"/>
      <c r="P968" s="95"/>
      <c r="Q968" s="52"/>
      <c r="R968" s="52"/>
      <c r="S968" s="52"/>
      <c r="T968" s="52"/>
      <c r="U968" s="52"/>
      <c r="V968" s="52"/>
      <c r="W968" s="52"/>
      <c r="X968" s="52"/>
      <c r="Y968" s="52"/>
      <c r="Z968" s="52"/>
      <c r="AA968" s="52"/>
      <c r="AB968" s="52"/>
      <c r="AC968" s="52"/>
    </row>
    <row r="969" spans="1:29" s="20" customFormat="1" ht="20.100000000000001" customHeight="1" x14ac:dyDescent="0.25">
      <c r="B969" s="22" t="s">
        <v>1</v>
      </c>
      <c r="C969" s="22"/>
      <c r="D969" s="24" t="s">
        <v>2</v>
      </c>
      <c r="E969" s="22"/>
      <c r="F969" s="22" t="s">
        <v>3</v>
      </c>
      <c r="G969" s="27"/>
      <c r="I969" s="52"/>
      <c r="J969" s="101"/>
      <c r="K969" s="55"/>
      <c r="L969" s="52"/>
      <c r="M969" s="55"/>
      <c r="N969" s="52"/>
      <c r="O969" s="52"/>
      <c r="P969" s="95"/>
      <c r="Q969" s="52"/>
      <c r="R969" s="96"/>
      <c r="S969" s="96"/>
      <c r="T969" s="96"/>
      <c r="U969" s="96"/>
      <c r="V969" s="96"/>
      <c r="W969" s="96"/>
      <c r="X969" s="96"/>
      <c r="Y969" s="96"/>
      <c r="Z969" s="96"/>
      <c r="AA969" s="96"/>
      <c r="AB969" s="96"/>
      <c r="AC969" s="96"/>
    </row>
    <row r="970" spans="1:29" x14ac:dyDescent="0.25">
      <c r="A970" s="19" t="s">
        <v>4</v>
      </c>
      <c r="B970" s="5">
        <v>0</v>
      </c>
      <c r="D970" s="5">
        <f>B970-F970</f>
        <v>0</v>
      </c>
      <c r="F970" s="5">
        <f>SUM(J970:AZ970)</f>
        <v>0</v>
      </c>
      <c r="I970" s="96"/>
      <c r="J970" s="95"/>
      <c r="K970" s="107"/>
      <c r="L970" s="96"/>
      <c r="M970" s="107"/>
      <c r="N970" s="96"/>
      <c r="O970" s="96"/>
      <c r="P970" s="95"/>
      <c r="Q970" s="96"/>
      <c r="R970" s="52"/>
      <c r="S970" s="52"/>
      <c r="T970" s="52"/>
      <c r="U970" s="52"/>
      <c r="V970" s="52"/>
      <c r="W970" s="52"/>
      <c r="X970" s="52"/>
      <c r="Y970" s="52"/>
      <c r="Z970" s="52"/>
      <c r="AA970" s="52"/>
      <c r="AB970" s="52"/>
      <c r="AC970" s="52"/>
    </row>
    <row r="971" spans="1:29" x14ac:dyDescent="0.25">
      <c r="A971" s="19" t="s">
        <v>5</v>
      </c>
      <c r="B971" s="5">
        <v>0</v>
      </c>
      <c r="D971" s="5">
        <f t="shared" ref="D971:D981" si="158">B971-F971</f>
        <v>0</v>
      </c>
      <c r="F971" s="5">
        <f t="shared" ref="F971" si="159">SUM(J971:AZ971)</f>
        <v>0</v>
      </c>
      <c r="I971" s="52"/>
      <c r="J971" s="101"/>
      <c r="K971" s="55"/>
      <c r="L971" s="52"/>
      <c r="M971" s="55"/>
      <c r="N971" s="52"/>
      <c r="O971" s="52"/>
      <c r="P971" s="95"/>
      <c r="Q971" s="52"/>
      <c r="R971" s="52"/>
      <c r="S971" s="52"/>
      <c r="T971" s="52"/>
      <c r="U971" s="52"/>
      <c r="V971" s="52"/>
      <c r="W971" s="52"/>
      <c r="X971" s="52"/>
      <c r="Y971" s="52"/>
      <c r="Z971" s="52"/>
      <c r="AA971" s="52"/>
      <c r="AB971" s="52"/>
      <c r="AC971" s="52"/>
    </row>
    <row r="972" spans="1:29" x14ac:dyDescent="0.25">
      <c r="A972" s="19" t="s">
        <v>6</v>
      </c>
      <c r="B972" s="5">
        <v>100</v>
      </c>
      <c r="D972" s="5">
        <f t="shared" si="158"/>
        <v>100</v>
      </c>
      <c r="F972" s="5">
        <f>SUM(J972:AZ972)</f>
        <v>0</v>
      </c>
      <c r="I972" s="52"/>
      <c r="J972" s="101"/>
      <c r="K972" s="55"/>
      <c r="L972" s="52"/>
      <c r="M972" s="55"/>
      <c r="N972" s="52"/>
      <c r="O972" s="52"/>
      <c r="P972" s="95"/>
      <c r="Q972" s="52"/>
      <c r="R972" s="52"/>
      <c r="S972" s="52"/>
      <c r="T972" s="52"/>
      <c r="U972" s="52"/>
      <c r="V972" s="52"/>
      <c r="W972" s="52"/>
      <c r="X972" s="52"/>
      <c r="Y972" s="52"/>
      <c r="Z972" s="52"/>
      <c r="AA972" s="52"/>
      <c r="AB972" s="52"/>
      <c r="AC972" s="52"/>
    </row>
    <row r="973" spans="1:29" x14ac:dyDescent="0.25">
      <c r="A973" s="19" t="s">
        <v>7</v>
      </c>
      <c r="B973" s="5">
        <v>0</v>
      </c>
      <c r="D973" s="5">
        <f t="shared" si="158"/>
        <v>0</v>
      </c>
      <c r="F973" s="5">
        <f t="shared" ref="F973:F976" si="160">SUM(J973:AZ973)</f>
        <v>0</v>
      </c>
      <c r="I973" s="52"/>
      <c r="J973" s="101"/>
      <c r="K973" s="55"/>
      <c r="L973" s="52"/>
      <c r="M973" s="55"/>
      <c r="N973" s="52"/>
      <c r="O973" s="52"/>
      <c r="P973" s="95"/>
      <c r="Q973" s="52"/>
      <c r="R973" s="52"/>
      <c r="S973" s="52"/>
      <c r="T973" s="52"/>
      <c r="U973" s="52"/>
      <c r="V973" s="52"/>
      <c r="W973" s="52"/>
      <c r="X973" s="52"/>
      <c r="Y973" s="52"/>
      <c r="Z973" s="52"/>
      <c r="AA973" s="52"/>
      <c r="AB973" s="52"/>
      <c r="AC973" s="52"/>
    </row>
    <row r="974" spans="1:29" x14ac:dyDescent="0.25">
      <c r="A974" s="19" t="s">
        <v>8</v>
      </c>
      <c r="B974" s="5">
        <v>0</v>
      </c>
      <c r="D974" s="5">
        <f t="shared" si="158"/>
        <v>0</v>
      </c>
      <c r="F974" s="5">
        <f t="shared" si="160"/>
        <v>0</v>
      </c>
      <c r="I974" s="52"/>
      <c r="J974" s="101"/>
      <c r="K974" s="55"/>
      <c r="L974" s="52"/>
      <c r="M974" s="55"/>
      <c r="N974" s="52"/>
      <c r="O974" s="52"/>
      <c r="P974" s="95"/>
      <c r="Q974" s="52"/>
      <c r="R974" s="52"/>
      <c r="S974" s="52"/>
      <c r="T974" s="52"/>
      <c r="U974" s="52"/>
      <c r="V974" s="52"/>
      <c r="W974" s="52"/>
      <c r="X974" s="52"/>
      <c r="Y974" s="52"/>
      <c r="Z974" s="52"/>
      <c r="AA974" s="52"/>
      <c r="AB974" s="52"/>
      <c r="AC974" s="52"/>
    </row>
    <row r="975" spans="1:29" x14ac:dyDescent="0.25">
      <c r="A975" s="19" t="s">
        <v>9</v>
      </c>
      <c r="B975" s="5">
        <v>0</v>
      </c>
      <c r="D975" s="5">
        <f t="shared" si="158"/>
        <v>0</v>
      </c>
      <c r="F975" s="5">
        <f t="shared" si="160"/>
        <v>0</v>
      </c>
      <c r="I975" s="52"/>
      <c r="J975" s="101"/>
      <c r="K975" s="55"/>
      <c r="L975" s="52"/>
      <c r="M975" s="55"/>
      <c r="N975" s="52"/>
      <c r="O975" s="52"/>
      <c r="P975" s="95"/>
      <c r="Q975" s="52"/>
      <c r="R975" s="52"/>
      <c r="S975" s="52"/>
      <c r="T975" s="52"/>
      <c r="U975" s="52"/>
      <c r="V975" s="52"/>
      <c r="W975" s="52"/>
      <c r="X975" s="52"/>
      <c r="Y975" s="52"/>
      <c r="Z975" s="52"/>
      <c r="AA975" s="52"/>
      <c r="AB975" s="52"/>
      <c r="AC975" s="52"/>
    </row>
    <row r="976" spans="1:29" x14ac:dyDescent="0.25">
      <c r="A976" s="19" t="s">
        <v>10</v>
      </c>
      <c r="B976" s="5">
        <v>0</v>
      </c>
      <c r="D976" s="5">
        <f t="shared" si="158"/>
        <v>0</v>
      </c>
      <c r="F976" s="5">
        <f t="shared" si="160"/>
        <v>0</v>
      </c>
      <c r="I976" s="52"/>
      <c r="J976" s="101"/>
      <c r="K976" s="55"/>
      <c r="L976" s="52"/>
      <c r="M976" s="55"/>
      <c r="N976" s="52"/>
      <c r="O976" s="52"/>
      <c r="P976" s="95"/>
      <c r="Q976" s="52"/>
      <c r="R976" s="52"/>
      <c r="S976" s="52"/>
      <c r="T976" s="52"/>
      <c r="U976" s="52"/>
      <c r="V976" s="52"/>
      <c r="W976" s="52"/>
      <c r="X976" s="52"/>
      <c r="Y976" s="52"/>
      <c r="Z976" s="52"/>
      <c r="AA976" s="52"/>
      <c r="AB976" s="52"/>
      <c r="AC976" s="52"/>
    </row>
    <row r="977" spans="1:29" x14ac:dyDescent="0.25">
      <c r="A977" s="19" t="s">
        <v>11</v>
      </c>
      <c r="B977" s="5">
        <v>0</v>
      </c>
      <c r="D977" s="5">
        <f t="shared" si="158"/>
        <v>0</v>
      </c>
      <c r="F977" s="5">
        <f t="shared" ref="F977:F981" si="161">SUM(J977:AZ977)</f>
        <v>0</v>
      </c>
      <c r="I977" s="52"/>
      <c r="J977" s="101"/>
      <c r="K977" s="55"/>
      <c r="L977" s="52"/>
      <c r="M977" s="55"/>
      <c r="N977" s="52"/>
      <c r="O977" s="52"/>
      <c r="P977" s="95"/>
      <c r="Q977" s="52"/>
      <c r="R977" s="52"/>
      <c r="S977" s="52"/>
      <c r="T977" s="52"/>
      <c r="U977" s="52"/>
      <c r="V977" s="52"/>
      <c r="W977" s="52"/>
      <c r="X977" s="52"/>
      <c r="Y977" s="52"/>
      <c r="Z977" s="52"/>
      <c r="AA977" s="52"/>
      <c r="AB977" s="52"/>
      <c r="AC977" s="52"/>
    </row>
    <row r="978" spans="1:29" x14ac:dyDescent="0.25">
      <c r="A978" s="19" t="s">
        <v>12</v>
      </c>
      <c r="B978" s="5">
        <v>0</v>
      </c>
      <c r="D978" s="5">
        <f t="shared" si="158"/>
        <v>0</v>
      </c>
      <c r="F978" s="5">
        <f t="shared" si="161"/>
        <v>0</v>
      </c>
      <c r="I978" s="52"/>
      <c r="J978" s="101"/>
      <c r="K978" s="55"/>
      <c r="L978" s="52"/>
      <c r="M978" s="55"/>
      <c r="N978" s="52"/>
      <c r="O978" s="52"/>
      <c r="P978" s="95"/>
      <c r="Q978" s="52"/>
      <c r="R978" s="52"/>
      <c r="S978" s="52"/>
      <c r="T978" s="52"/>
      <c r="U978" s="52"/>
      <c r="V978" s="52"/>
      <c r="W978" s="52"/>
      <c r="X978" s="52"/>
      <c r="Y978" s="52"/>
      <c r="Z978" s="52"/>
      <c r="AA978" s="52"/>
      <c r="AB978" s="52"/>
      <c r="AC978" s="52"/>
    </row>
    <row r="979" spans="1:29" x14ac:dyDescent="0.25">
      <c r="A979" s="19" t="s">
        <v>13</v>
      </c>
      <c r="B979" s="5">
        <v>0</v>
      </c>
      <c r="D979" s="5">
        <f t="shared" si="158"/>
        <v>0</v>
      </c>
      <c r="F979" s="5">
        <f t="shared" si="161"/>
        <v>0</v>
      </c>
      <c r="I979" s="52"/>
      <c r="J979" s="101"/>
      <c r="K979" s="55"/>
      <c r="L979" s="52"/>
      <c r="M979" s="55"/>
      <c r="N979" s="52"/>
      <c r="O979" s="52"/>
      <c r="P979" s="95"/>
      <c r="Q979" s="52"/>
      <c r="R979" s="52"/>
      <c r="S979" s="52"/>
      <c r="T979" s="52"/>
      <c r="U979" s="52"/>
      <c r="V979" s="52"/>
      <c r="W979" s="52"/>
      <c r="X979" s="52"/>
      <c r="Y979" s="52"/>
      <c r="Z979" s="52"/>
      <c r="AA979" s="52"/>
      <c r="AB979" s="52"/>
      <c r="AC979" s="52"/>
    </row>
    <row r="980" spans="1:29" x14ac:dyDescent="0.25">
      <c r="A980" s="19" t="s">
        <v>14</v>
      </c>
      <c r="B980" s="5">
        <v>0</v>
      </c>
      <c r="D980" s="5">
        <f t="shared" si="158"/>
        <v>0</v>
      </c>
      <c r="F980" s="5">
        <f t="shared" si="161"/>
        <v>0</v>
      </c>
      <c r="I980" s="52"/>
      <c r="J980" s="101"/>
      <c r="K980" s="55"/>
      <c r="L980" s="52"/>
      <c r="M980" s="55"/>
      <c r="N980" s="52"/>
      <c r="O980" s="52"/>
      <c r="P980" s="95"/>
      <c r="Q980" s="52"/>
      <c r="R980" s="52"/>
      <c r="S980" s="52"/>
      <c r="T980" s="52"/>
      <c r="U980" s="52"/>
      <c r="V980" s="52"/>
      <c r="W980" s="52"/>
      <c r="X980" s="52"/>
      <c r="Y980" s="52"/>
      <c r="Z980" s="52"/>
      <c r="AA980" s="52"/>
      <c r="AB980" s="52"/>
      <c r="AC980" s="52"/>
    </row>
    <row r="981" spans="1:29" x14ac:dyDescent="0.25">
      <c r="A981" s="19" t="s">
        <v>15</v>
      </c>
      <c r="B981" s="5">
        <v>0</v>
      </c>
      <c r="D981" s="5">
        <f t="shared" si="158"/>
        <v>0</v>
      </c>
      <c r="F981" s="5">
        <f t="shared" si="161"/>
        <v>0</v>
      </c>
      <c r="I981" s="52"/>
      <c r="J981" s="101"/>
      <c r="K981" s="55"/>
      <c r="L981" s="52"/>
      <c r="M981" s="55"/>
      <c r="N981" s="52"/>
      <c r="O981" s="52"/>
      <c r="P981" s="95"/>
      <c r="Q981" s="52"/>
      <c r="R981" s="52"/>
      <c r="S981" s="52"/>
      <c r="T981" s="52"/>
      <c r="U981" s="52"/>
      <c r="V981" s="52"/>
      <c r="W981" s="52"/>
      <c r="X981" s="52"/>
      <c r="Y981" s="52"/>
      <c r="Z981" s="52"/>
      <c r="AA981" s="52"/>
      <c r="AB981" s="52"/>
      <c r="AC981" s="52"/>
    </row>
    <row r="982" spans="1:29" x14ac:dyDescent="0.25">
      <c r="A982" s="6" t="s">
        <v>16</v>
      </c>
      <c r="B982" s="7">
        <f>SUM(B970:B981)</f>
        <v>100</v>
      </c>
      <c r="D982" s="23">
        <f>SUM(D970:D981)</f>
        <v>100</v>
      </c>
      <c r="F982" s="7">
        <f>SUM(F970:F981)</f>
        <v>0</v>
      </c>
      <c r="I982" s="52"/>
      <c r="J982" s="101"/>
      <c r="K982" s="55"/>
      <c r="L982" s="52"/>
      <c r="M982" s="55"/>
      <c r="N982" s="52"/>
      <c r="O982" s="52"/>
      <c r="P982" s="95"/>
      <c r="Q982" s="52"/>
      <c r="R982" s="52"/>
      <c r="S982" s="52"/>
      <c r="T982" s="52"/>
      <c r="U982" s="52"/>
      <c r="V982" s="52"/>
      <c r="W982" s="52"/>
      <c r="X982" s="52"/>
      <c r="Y982" s="52"/>
      <c r="Z982" s="52"/>
      <c r="AA982" s="52"/>
      <c r="AB982" s="52"/>
      <c r="AC982" s="52"/>
    </row>
    <row r="983" spans="1:29" x14ac:dyDescent="0.25">
      <c r="I983" s="52"/>
      <c r="J983" s="101"/>
      <c r="K983" s="55"/>
      <c r="L983" s="52"/>
      <c r="M983" s="55"/>
      <c r="N983" s="52"/>
      <c r="O983" s="52"/>
      <c r="P983" s="95"/>
      <c r="Q983" s="52"/>
      <c r="R983" s="52"/>
      <c r="S983" s="52"/>
      <c r="T983" s="52"/>
      <c r="U983" s="52"/>
      <c r="V983" s="52"/>
      <c r="W983" s="52"/>
      <c r="X983" s="52"/>
      <c r="Y983" s="52"/>
      <c r="Z983" s="52"/>
      <c r="AA983" s="52"/>
      <c r="AB983" s="52"/>
      <c r="AC983" s="52"/>
    </row>
    <row r="984" spans="1:29" x14ac:dyDescent="0.25">
      <c r="I984" s="52"/>
      <c r="J984" s="101"/>
      <c r="K984" s="55"/>
      <c r="L984" s="52"/>
      <c r="M984" s="55"/>
      <c r="N984" s="52"/>
      <c r="O984" s="52"/>
      <c r="P984" s="95"/>
      <c r="Q984" s="52"/>
      <c r="R984" s="52"/>
      <c r="S984" s="52"/>
      <c r="T984" s="52"/>
      <c r="U984" s="52"/>
      <c r="V984" s="52"/>
      <c r="W984" s="52"/>
      <c r="X984" s="52"/>
      <c r="Y984" s="52"/>
      <c r="Z984" s="52"/>
      <c r="AA984" s="52"/>
      <c r="AB984" s="52"/>
      <c r="AC984" s="52"/>
    </row>
    <row r="985" spans="1:29" ht="20.100000000000001" customHeight="1" x14ac:dyDescent="0.25">
      <c r="A985" s="22">
        <v>29403</v>
      </c>
      <c r="B985" s="173" t="s">
        <v>48</v>
      </c>
      <c r="C985" s="173"/>
      <c r="D985" s="173"/>
      <c r="E985" s="173"/>
      <c r="F985" s="173"/>
      <c r="G985" s="173"/>
      <c r="H985" s="173"/>
      <c r="I985" s="52"/>
      <c r="J985" s="101"/>
      <c r="K985" s="55"/>
      <c r="L985" s="52"/>
      <c r="M985" s="55"/>
      <c r="N985" s="52"/>
      <c r="O985" s="52"/>
      <c r="P985" s="95"/>
      <c r="Q985" s="52"/>
      <c r="R985" s="52"/>
      <c r="S985" s="52"/>
      <c r="T985" s="52"/>
      <c r="U985" s="52"/>
      <c r="V985" s="52"/>
      <c r="W985" s="52"/>
      <c r="X985" s="52"/>
      <c r="Y985" s="52"/>
      <c r="Z985" s="52"/>
      <c r="AA985" s="52"/>
      <c r="AB985" s="52"/>
      <c r="AC985" s="52"/>
    </row>
    <row r="986" spans="1:29" x14ac:dyDescent="0.25">
      <c r="D986" s="23">
        <v>100</v>
      </c>
      <c r="E986" s="2">
        <v>12</v>
      </c>
      <c r="F986" s="2"/>
      <c r="G986" s="10">
        <f>D986/E986</f>
        <v>8.3333333333333339</v>
      </c>
      <c r="I986" s="52"/>
      <c r="J986" s="101"/>
      <c r="K986" s="55"/>
      <c r="L986" s="52"/>
      <c r="M986" s="55"/>
      <c r="N986" s="52"/>
      <c r="O986" s="52"/>
      <c r="P986" s="95"/>
      <c r="Q986" s="52"/>
      <c r="R986" s="52"/>
      <c r="S986" s="52"/>
      <c r="T986" s="52"/>
      <c r="U986" s="52"/>
      <c r="V986" s="52"/>
      <c r="W986" s="52"/>
      <c r="X986" s="52"/>
      <c r="Y986" s="52"/>
      <c r="Z986" s="52"/>
      <c r="AA986" s="52"/>
      <c r="AB986" s="52"/>
      <c r="AC986" s="52"/>
    </row>
    <row r="987" spans="1:29" s="20" customFormat="1" ht="20.100000000000001" customHeight="1" x14ac:dyDescent="0.25">
      <c r="B987" s="22" t="s">
        <v>1</v>
      </c>
      <c r="C987" s="22"/>
      <c r="D987" s="24" t="s">
        <v>2</v>
      </c>
      <c r="E987" s="22"/>
      <c r="F987" s="22" t="s">
        <v>3</v>
      </c>
      <c r="G987" s="27"/>
      <c r="I987" s="52"/>
      <c r="J987" s="101"/>
      <c r="K987" s="55"/>
      <c r="L987" s="52"/>
      <c r="M987" s="55"/>
      <c r="N987" s="52"/>
      <c r="O987" s="52"/>
      <c r="P987" s="95"/>
      <c r="Q987" s="52"/>
      <c r="R987" s="96"/>
      <c r="S987" s="96"/>
      <c r="T987" s="96"/>
      <c r="U987" s="96"/>
      <c r="V987" s="96"/>
      <c r="W987" s="96"/>
      <c r="X987" s="96"/>
      <c r="Y987" s="96"/>
      <c r="Z987" s="96"/>
      <c r="AA987" s="96"/>
      <c r="AB987" s="96"/>
      <c r="AC987" s="96"/>
    </row>
    <row r="988" spans="1:29" x14ac:dyDescent="0.25">
      <c r="A988" s="19" t="s">
        <v>4</v>
      </c>
      <c r="B988" s="5">
        <v>0</v>
      </c>
      <c r="D988" s="5">
        <f>B988-F988</f>
        <v>0</v>
      </c>
      <c r="F988" s="5">
        <f>SUM(J988:AD988)</f>
        <v>0</v>
      </c>
      <c r="I988" s="96"/>
      <c r="J988" s="95"/>
      <c r="K988" s="107"/>
      <c r="L988" s="96"/>
      <c r="M988" s="107"/>
      <c r="N988" s="96"/>
      <c r="O988" s="96"/>
      <c r="P988" s="95"/>
      <c r="Q988" s="96"/>
      <c r="R988" s="52"/>
      <c r="S988" s="52"/>
      <c r="T988" s="52"/>
      <c r="U988" s="52"/>
      <c r="V988" s="52"/>
      <c r="W988" s="52"/>
      <c r="X988" s="52"/>
      <c r="Y988" s="52"/>
      <c r="Z988" s="52"/>
      <c r="AA988" s="52"/>
      <c r="AB988" s="52"/>
      <c r="AC988" s="52"/>
    </row>
    <row r="989" spans="1:29" x14ac:dyDescent="0.25">
      <c r="A989" s="19" t="s">
        <v>5</v>
      </c>
      <c r="B989" s="5">
        <v>0</v>
      </c>
      <c r="D989" s="5">
        <f t="shared" ref="D989:D999" si="162">B989-F989</f>
        <v>0</v>
      </c>
      <c r="F989" s="5">
        <f t="shared" ref="F989:F999" si="163">SUM(J989:AD989)</f>
        <v>0</v>
      </c>
      <c r="I989" s="52"/>
      <c r="J989" s="101"/>
      <c r="K989" s="55"/>
      <c r="L989" s="52"/>
      <c r="M989" s="55"/>
      <c r="N989" s="52"/>
      <c r="O989" s="52"/>
      <c r="P989" s="95"/>
      <c r="Q989" s="52"/>
      <c r="R989" s="52"/>
      <c r="S989" s="52"/>
      <c r="T989" s="52"/>
      <c r="U989" s="52"/>
      <c r="V989" s="52"/>
      <c r="W989" s="52"/>
      <c r="X989" s="52"/>
      <c r="Y989" s="52"/>
      <c r="Z989" s="52"/>
      <c r="AA989" s="52"/>
      <c r="AB989" s="52"/>
      <c r="AC989" s="52"/>
    </row>
    <row r="990" spans="1:29" x14ac:dyDescent="0.25">
      <c r="A990" s="19" t="s">
        <v>6</v>
      </c>
      <c r="B990" s="118">
        <f>100+1000</f>
        <v>1100</v>
      </c>
      <c r="D990" s="5">
        <f t="shared" si="162"/>
        <v>580</v>
      </c>
      <c r="F990" s="5">
        <f t="shared" si="163"/>
        <v>520</v>
      </c>
      <c r="I990" s="52"/>
      <c r="J990" s="101"/>
      <c r="K990" s="55"/>
      <c r="L990" s="52"/>
      <c r="M990" s="55"/>
      <c r="N990" s="55">
        <f>520</f>
        <v>520</v>
      </c>
      <c r="O990" s="52"/>
      <c r="P990" s="95"/>
      <c r="Q990" s="52"/>
      <c r="R990" s="52"/>
      <c r="S990" s="52"/>
      <c r="T990" s="52"/>
      <c r="U990" s="52"/>
      <c r="V990" s="52"/>
      <c r="W990" s="52"/>
      <c r="X990" s="52"/>
      <c r="Y990" s="52"/>
      <c r="Z990" s="52"/>
      <c r="AA990" s="52"/>
      <c r="AB990" s="52"/>
      <c r="AC990" s="52"/>
    </row>
    <row r="991" spans="1:29" x14ac:dyDescent="0.25">
      <c r="A991" s="19" t="s">
        <v>7</v>
      </c>
      <c r="B991" s="5">
        <v>0</v>
      </c>
      <c r="D991" s="5">
        <f t="shared" si="162"/>
        <v>-990</v>
      </c>
      <c r="F991" s="5">
        <f t="shared" si="163"/>
        <v>990</v>
      </c>
      <c r="I991" s="52"/>
      <c r="J991" s="101">
        <f>990</f>
        <v>990</v>
      </c>
      <c r="K991" s="55"/>
      <c r="L991" s="55"/>
      <c r="M991" s="55"/>
      <c r="N991" s="52"/>
      <c r="O991" s="52"/>
      <c r="P991" s="95"/>
      <c r="Q991" s="52"/>
      <c r="R991" s="52"/>
      <c r="S991" s="52"/>
      <c r="T991" s="52"/>
      <c r="U991" s="52"/>
      <c r="V991" s="52"/>
      <c r="W991" s="52"/>
      <c r="X991" s="52"/>
      <c r="Y991" s="52"/>
      <c r="Z991" s="52"/>
      <c r="AA991" s="52"/>
      <c r="AB991" s="52"/>
      <c r="AC991" s="52"/>
    </row>
    <row r="992" spans="1:29" x14ac:dyDescent="0.25">
      <c r="A992" s="19" t="s">
        <v>8</v>
      </c>
      <c r="B992" s="118">
        <f>3000</f>
        <v>3000</v>
      </c>
      <c r="D992" s="5">
        <f t="shared" si="162"/>
        <v>3000</v>
      </c>
      <c r="F992" s="5">
        <f t="shared" si="163"/>
        <v>0</v>
      </c>
      <c r="I992" s="52"/>
      <c r="J992" s="101"/>
      <c r="K992" s="55"/>
      <c r="L992" s="55"/>
      <c r="M992" s="55"/>
      <c r="N992" s="52"/>
      <c r="O992" s="52"/>
      <c r="P992" s="95"/>
      <c r="Q992" s="52"/>
      <c r="R992" s="52"/>
      <c r="S992" s="52"/>
      <c r="T992" s="52"/>
      <c r="U992" s="52"/>
      <c r="V992" s="52"/>
      <c r="W992" s="52"/>
      <c r="X992" s="52"/>
      <c r="Y992" s="52"/>
      <c r="Z992" s="52"/>
      <c r="AA992" s="52"/>
      <c r="AB992" s="52"/>
      <c r="AC992" s="52"/>
    </row>
    <row r="993" spans="1:29" x14ac:dyDescent="0.25">
      <c r="A993" s="19" t="s">
        <v>9</v>
      </c>
      <c r="B993" s="5">
        <v>0</v>
      </c>
      <c r="D993" s="5">
        <f t="shared" si="162"/>
        <v>0</v>
      </c>
      <c r="F993" s="5">
        <f t="shared" si="163"/>
        <v>0</v>
      </c>
      <c r="I993" s="52"/>
      <c r="J993" s="101"/>
      <c r="K993" s="55"/>
      <c r="L993" s="55"/>
      <c r="M993" s="55"/>
      <c r="N993" s="52"/>
      <c r="O993" s="52"/>
      <c r="P993" s="95"/>
      <c r="Q993" s="52"/>
      <c r="R993" s="52"/>
      <c r="S993" s="52"/>
      <c r="T993" s="52"/>
      <c r="U993" s="52"/>
      <c r="V993" s="52"/>
      <c r="W993" s="52"/>
      <c r="X993" s="52"/>
      <c r="Y993" s="52"/>
      <c r="Z993" s="52"/>
      <c r="AA993" s="52"/>
      <c r="AB993" s="52"/>
      <c r="AC993" s="52"/>
    </row>
    <row r="994" spans="1:29" x14ac:dyDescent="0.25">
      <c r="A994" s="19" t="s">
        <v>10</v>
      </c>
      <c r="B994" s="97">
        <v>0</v>
      </c>
      <c r="D994" s="5">
        <f t="shared" si="162"/>
        <v>0</v>
      </c>
      <c r="F994" s="5">
        <f t="shared" si="163"/>
        <v>0</v>
      </c>
      <c r="I994" s="52"/>
      <c r="J994" s="101"/>
      <c r="K994" s="55"/>
      <c r="L994" s="52"/>
      <c r="M994" s="55"/>
      <c r="N994" s="52"/>
      <c r="O994" s="52"/>
      <c r="P994" s="95"/>
      <c r="Q994" s="52"/>
      <c r="R994" s="52"/>
      <c r="S994" s="52"/>
      <c r="T994" s="52"/>
      <c r="U994" s="52"/>
      <c r="V994" s="52"/>
      <c r="W994" s="52"/>
      <c r="X994" s="52"/>
      <c r="Y994" s="52"/>
      <c r="Z994" s="52"/>
      <c r="AA994" s="52"/>
      <c r="AB994" s="52"/>
      <c r="AC994" s="52"/>
    </row>
    <row r="995" spans="1:29" x14ac:dyDescent="0.25">
      <c r="A995" s="19" t="s">
        <v>11</v>
      </c>
      <c r="B995" s="5">
        <v>0</v>
      </c>
      <c r="D995" s="5">
        <f t="shared" si="162"/>
        <v>0</v>
      </c>
      <c r="F995" s="5">
        <f t="shared" si="163"/>
        <v>0</v>
      </c>
      <c r="I995" s="52"/>
      <c r="J995" s="101"/>
      <c r="K995" s="55"/>
      <c r="L995" s="52"/>
      <c r="M995" s="55"/>
      <c r="N995" s="52"/>
      <c r="O995" s="52"/>
      <c r="P995" s="95"/>
      <c r="Q995" s="52"/>
      <c r="R995" s="52"/>
      <c r="S995" s="52"/>
      <c r="T995" s="52"/>
      <c r="U995" s="52"/>
      <c r="V995" s="52"/>
      <c r="W995" s="52"/>
      <c r="X995" s="52"/>
      <c r="Y995" s="52"/>
      <c r="Z995" s="52"/>
      <c r="AA995" s="52"/>
      <c r="AB995" s="52"/>
      <c r="AC995" s="52"/>
    </row>
    <row r="996" spans="1:29" x14ac:dyDescent="0.25">
      <c r="A996" s="19" t="s">
        <v>12</v>
      </c>
      <c r="B996" s="5">
        <v>0</v>
      </c>
      <c r="D996" s="5">
        <f t="shared" si="162"/>
        <v>0</v>
      </c>
      <c r="F996" s="5">
        <f>SUM(J996:AD996)</f>
        <v>0</v>
      </c>
      <c r="I996" s="52"/>
      <c r="J996" s="101"/>
      <c r="K996" s="55"/>
      <c r="L996" s="52"/>
      <c r="M996" s="55"/>
      <c r="N996" s="52"/>
      <c r="O996" s="52"/>
      <c r="P996" s="95"/>
      <c r="Q996" s="52"/>
      <c r="R996" s="52"/>
      <c r="S996" s="52"/>
      <c r="T996" s="52"/>
      <c r="U996" s="52"/>
      <c r="V996" s="52"/>
      <c r="W996" s="52"/>
      <c r="X996" s="52"/>
      <c r="Y996" s="52"/>
      <c r="Z996" s="52"/>
      <c r="AA996" s="52"/>
      <c r="AB996" s="52"/>
      <c r="AC996" s="52"/>
    </row>
    <row r="997" spans="1:29" x14ac:dyDescent="0.25">
      <c r="A997" s="19" t="s">
        <v>13</v>
      </c>
      <c r="B997" s="5">
        <v>0</v>
      </c>
      <c r="D997" s="5">
        <f t="shared" si="162"/>
        <v>-905.03</v>
      </c>
      <c r="F997" s="5">
        <f t="shared" si="163"/>
        <v>905.03</v>
      </c>
      <c r="I997" s="52"/>
      <c r="J997" s="101"/>
      <c r="K997" s="55"/>
      <c r="L997" s="52"/>
      <c r="M997" s="55">
        <f>905.03</f>
        <v>905.03</v>
      </c>
      <c r="N997" s="52"/>
      <c r="O997" s="52"/>
      <c r="P997" s="95"/>
      <c r="Q997" s="52"/>
      <c r="R997" s="52"/>
      <c r="S997" s="52"/>
      <c r="T997" s="52"/>
      <c r="U997" s="52"/>
      <c r="V997" s="52"/>
      <c r="W997" s="52"/>
      <c r="X997" s="52"/>
      <c r="Y997" s="52"/>
      <c r="Z997" s="52"/>
      <c r="AA997" s="52"/>
      <c r="AB997" s="52"/>
      <c r="AC997" s="52"/>
    </row>
    <row r="998" spans="1:29" x14ac:dyDescent="0.25">
      <c r="A998" s="19" t="s">
        <v>14</v>
      </c>
      <c r="B998" s="5">
        <v>0</v>
      </c>
      <c r="D998" s="5">
        <f t="shared" si="162"/>
        <v>0</v>
      </c>
      <c r="F998" s="5">
        <f t="shared" si="163"/>
        <v>0</v>
      </c>
      <c r="I998" s="52"/>
      <c r="J998" s="101"/>
      <c r="K998" s="55"/>
      <c r="L998" s="52"/>
      <c r="M998" s="55"/>
      <c r="N998" s="52"/>
      <c r="O998" s="52"/>
      <c r="P998" s="95"/>
      <c r="Q998" s="52"/>
      <c r="R998" s="52"/>
      <c r="S998" s="52"/>
      <c r="T998" s="52"/>
      <c r="U998" s="52"/>
      <c r="V998" s="52"/>
      <c r="W998" s="52"/>
      <c r="X998" s="52"/>
      <c r="Y998" s="52"/>
      <c r="Z998" s="52"/>
      <c r="AA998" s="52"/>
      <c r="AB998" s="52"/>
      <c r="AC998" s="52"/>
    </row>
    <row r="999" spans="1:29" x14ac:dyDescent="0.25">
      <c r="A999" s="19" t="s">
        <v>15</v>
      </c>
      <c r="B999" s="5">
        <v>0</v>
      </c>
      <c r="D999" s="5">
        <f t="shared" si="162"/>
        <v>0</v>
      </c>
      <c r="F999" s="5">
        <f t="shared" si="163"/>
        <v>0</v>
      </c>
      <c r="I999" s="52"/>
      <c r="J999" s="101"/>
      <c r="K999" s="55"/>
      <c r="L999" s="52"/>
      <c r="M999" s="55"/>
      <c r="N999" s="52"/>
      <c r="O999" s="52"/>
      <c r="P999" s="95"/>
      <c r="Q999" s="52"/>
      <c r="R999" s="52"/>
      <c r="S999" s="52"/>
      <c r="T999" s="52"/>
      <c r="U999" s="52"/>
      <c r="V999" s="52"/>
      <c r="W999" s="52"/>
      <c r="X999" s="52"/>
      <c r="Y999" s="52"/>
      <c r="Z999" s="52"/>
      <c r="AA999" s="52"/>
      <c r="AB999" s="52"/>
      <c r="AC999" s="52"/>
    </row>
    <row r="1000" spans="1:29" x14ac:dyDescent="0.25">
      <c r="A1000" s="6" t="s">
        <v>16</v>
      </c>
      <c r="B1000" s="7">
        <f>SUM(B988:B999)</f>
        <v>4100</v>
      </c>
      <c r="D1000" s="23">
        <f>SUM(D988:D999)</f>
        <v>1684.97</v>
      </c>
      <c r="F1000" s="7">
        <f>SUM(F988:F999)</f>
        <v>2415.0299999999997</v>
      </c>
      <c r="I1000" s="52"/>
      <c r="J1000" s="101"/>
      <c r="K1000" s="55"/>
      <c r="L1000" s="52"/>
      <c r="M1000" s="55"/>
      <c r="N1000" s="52"/>
      <c r="O1000" s="52"/>
      <c r="P1000" s="95"/>
      <c r="Q1000" s="52"/>
      <c r="R1000" s="52"/>
      <c r="S1000" s="52"/>
      <c r="T1000" s="52"/>
      <c r="U1000" s="52"/>
      <c r="V1000" s="52"/>
      <c r="W1000" s="52"/>
      <c r="X1000" s="52"/>
      <c r="Y1000" s="52"/>
      <c r="Z1000" s="52"/>
      <c r="AA1000" s="52"/>
      <c r="AB1000" s="52"/>
      <c r="AC1000" s="52"/>
    </row>
    <row r="1001" spans="1:29" x14ac:dyDescent="0.25">
      <c r="I1001" s="52"/>
      <c r="J1001" s="101"/>
      <c r="K1001" s="55"/>
      <c r="L1001" s="52"/>
      <c r="M1001" s="55"/>
      <c r="N1001" s="52"/>
      <c r="O1001" s="52"/>
      <c r="P1001" s="95"/>
      <c r="Q1001" s="52"/>
      <c r="R1001" s="52"/>
      <c r="S1001" s="52"/>
      <c r="T1001" s="52"/>
      <c r="U1001" s="52"/>
      <c r="V1001" s="52"/>
      <c r="W1001" s="52"/>
      <c r="X1001" s="52"/>
      <c r="Y1001" s="52"/>
      <c r="Z1001" s="52"/>
      <c r="AA1001" s="52"/>
      <c r="AB1001" s="52"/>
      <c r="AC1001" s="52"/>
    </row>
    <row r="1002" spans="1:29" x14ac:dyDescent="0.25">
      <c r="I1002" s="52"/>
      <c r="J1002" s="101"/>
      <c r="K1002" s="55"/>
      <c r="L1002" s="52"/>
      <c r="M1002" s="55"/>
      <c r="N1002" s="52"/>
      <c r="O1002" s="52"/>
      <c r="P1002" s="95"/>
      <c r="Q1002" s="52"/>
      <c r="R1002" s="52"/>
      <c r="S1002" s="52"/>
      <c r="T1002" s="52"/>
      <c r="U1002" s="52"/>
      <c r="V1002" s="52"/>
      <c r="W1002" s="52"/>
      <c r="X1002" s="52"/>
      <c r="Y1002" s="52"/>
      <c r="Z1002" s="52"/>
      <c r="AA1002" s="52"/>
      <c r="AB1002" s="52"/>
      <c r="AC1002" s="52"/>
    </row>
    <row r="1003" spans="1:29" ht="20.100000000000001" customHeight="1" x14ac:dyDescent="0.25">
      <c r="A1003" s="22">
        <v>29601</v>
      </c>
      <c r="B1003" s="173" t="s">
        <v>49</v>
      </c>
      <c r="C1003" s="173"/>
      <c r="D1003" s="173"/>
      <c r="E1003" s="173"/>
      <c r="F1003" s="173"/>
      <c r="G1003" s="173"/>
      <c r="H1003" s="173"/>
      <c r="I1003" s="52"/>
      <c r="J1003" s="101"/>
      <c r="K1003" s="55"/>
      <c r="L1003" s="52"/>
      <c r="M1003" s="55"/>
      <c r="N1003" s="52"/>
      <c r="O1003" s="52"/>
      <c r="P1003" s="95"/>
      <c r="Q1003" s="52"/>
      <c r="R1003" s="52"/>
      <c r="S1003" s="52"/>
      <c r="T1003" s="52"/>
      <c r="U1003" s="52"/>
      <c r="V1003" s="52"/>
      <c r="W1003" s="52"/>
      <c r="X1003" s="52"/>
      <c r="Y1003" s="52"/>
      <c r="Z1003" s="52"/>
      <c r="AA1003" s="52"/>
      <c r="AB1003" s="52"/>
      <c r="AC1003" s="52"/>
    </row>
    <row r="1004" spans="1:29" x14ac:dyDescent="0.25">
      <c r="D1004" s="23">
        <v>70000</v>
      </c>
      <c r="E1004" s="2">
        <v>12</v>
      </c>
      <c r="F1004" s="2"/>
      <c r="G1004" s="10">
        <f>D1004/E1004</f>
        <v>5833.333333333333</v>
      </c>
      <c r="I1004" s="52"/>
      <c r="J1004" s="101"/>
      <c r="K1004" s="55"/>
      <c r="L1004" s="52"/>
      <c r="M1004" s="55"/>
      <c r="N1004" s="52"/>
      <c r="O1004" s="52"/>
      <c r="P1004" s="95"/>
      <c r="Q1004" s="52"/>
      <c r="R1004" s="52"/>
      <c r="S1004" s="52"/>
      <c r="T1004" s="52"/>
      <c r="U1004" s="52"/>
      <c r="V1004" s="52"/>
      <c r="W1004" s="52"/>
      <c r="X1004" s="52"/>
      <c r="Y1004" s="52"/>
      <c r="Z1004" s="52"/>
      <c r="AA1004" s="52"/>
      <c r="AB1004" s="52"/>
      <c r="AC1004" s="52"/>
    </row>
    <row r="1005" spans="1:29" s="20" customFormat="1" ht="20.100000000000001" customHeight="1" x14ac:dyDescent="0.25">
      <c r="B1005" s="22" t="s">
        <v>1</v>
      </c>
      <c r="C1005" s="22"/>
      <c r="D1005" s="24" t="s">
        <v>2</v>
      </c>
      <c r="E1005" s="22"/>
      <c r="F1005" s="22" t="s">
        <v>3</v>
      </c>
      <c r="G1005" s="27"/>
      <c r="I1005" s="52"/>
      <c r="J1005" s="101"/>
      <c r="K1005" s="55"/>
      <c r="L1005" s="52"/>
      <c r="M1005" s="55"/>
      <c r="N1005" s="52"/>
      <c r="O1005" s="52"/>
      <c r="P1005" s="95"/>
      <c r="Q1005" s="52"/>
      <c r="R1005" s="96"/>
      <c r="S1005" s="96"/>
      <c r="T1005" s="96"/>
      <c r="U1005" s="96"/>
      <c r="V1005" s="96"/>
      <c r="W1005" s="96"/>
      <c r="X1005" s="96"/>
      <c r="Y1005" s="96"/>
      <c r="Z1005" s="96"/>
      <c r="AA1005" s="96"/>
      <c r="AB1005" s="96"/>
      <c r="AC1005" s="96"/>
    </row>
    <row r="1006" spans="1:29" x14ac:dyDescent="0.25">
      <c r="A1006" s="19" t="s">
        <v>4</v>
      </c>
      <c r="B1006" s="5">
        <v>5833</v>
      </c>
      <c r="D1006" s="5">
        <f>B1006-F1006</f>
        <v>5833</v>
      </c>
      <c r="F1006" s="5">
        <f>SUM(J1006:AD1006)</f>
        <v>0</v>
      </c>
      <c r="I1006" s="96"/>
      <c r="J1006" s="95"/>
      <c r="K1006" s="107"/>
      <c r="L1006" s="96"/>
      <c r="M1006" s="107"/>
      <c r="N1006" s="96"/>
      <c r="O1006" s="96"/>
      <c r="P1006" s="95"/>
      <c r="Q1006" s="96"/>
      <c r="R1006" s="52"/>
      <c r="S1006" s="52"/>
      <c r="T1006" s="52"/>
      <c r="U1006" s="52"/>
      <c r="V1006" s="52"/>
      <c r="W1006" s="52"/>
      <c r="X1006" s="52"/>
      <c r="Y1006" s="52"/>
      <c r="Z1006" s="52"/>
      <c r="AA1006" s="52"/>
      <c r="AB1006" s="52"/>
      <c r="AC1006" s="52"/>
    </row>
    <row r="1007" spans="1:29" x14ac:dyDescent="0.25">
      <c r="A1007" s="19" t="s">
        <v>5</v>
      </c>
      <c r="B1007" s="5">
        <v>5833</v>
      </c>
      <c r="D1007" s="5">
        <f t="shared" ref="D1007:D1017" si="164">B1007-F1007</f>
        <v>5833</v>
      </c>
      <c r="F1007" s="5">
        <f t="shared" ref="F1007:F1017" si="165">SUM(J1007:AD1007)</f>
        <v>0</v>
      </c>
      <c r="I1007" s="52"/>
      <c r="J1007" s="101"/>
      <c r="K1007" s="55"/>
      <c r="L1007" s="52"/>
      <c r="M1007" s="55"/>
      <c r="N1007" s="52"/>
      <c r="O1007" s="52"/>
      <c r="P1007" s="95"/>
      <c r="Q1007" s="52"/>
      <c r="R1007" s="52"/>
      <c r="S1007" s="52"/>
      <c r="T1007" s="52"/>
      <c r="U1007" s="52"/>
      <c r="V1007" s="52"/>
      <c r="W1007" s="52"/>
      <c r="X1007" s="52"/>
      <c r="Y1007" s="52"/>
      <c r="Z1007" s="52"/>
      <c r="AA1007" s="52"/>
      <c r="AB1007" s="52"/>
      <c r="AC1007" s="52"/>
    </row>
    <row r="1008" spans="1:29" x14ac:dyDescent="0.25">
      <c r="A1008" s="19" t="s">
        <v>6</v>
      </c>
      <c r="B1008" s="5">
        <v>5833</v>
      </c>
      <c r="D1008" s="5">
        <f t="shared" si="164"/>
        <v>1401.8000000000002</v>
      </c>
      <c r="F1008" s="5">
        <f t="shared" si="165"/>
        <v>4431.2</v>
      </c>
      <c r="I1008" s="52"/>
      <c r="J1008" s="101"/>
      <c r="K1008" s="55"/>
      <c r="L1008" s="52"/>
      <c r="M1008" s="55"/>
      <c r="N1008" s="52"/>
      <c r="O1008" s="52"/>
      <c r="P1008" s="95"/>
      <c r="Q1008" s="52"/>
      <c r="R1008" s="52"/>
      <c r="S1008" s="55">
        <f>3271.2</f>
        <v>3271.2</v>
      </c>
      <c r="T1008" s="52"/>
      <c r="U1008" s="55">
        <f>1160</f>
        <v>1160</v>
      </c>
      <c r="V1008" s="52"/>
      <c r="W1008" s="52"/>
      <c r="X1008" s="52"/>
      <c r="Y1008" s="52"/>
      <c r="Z1008" s="52"/>
      <c r="AA1008" s="52"/>
      <c r="AB1008" s="52"/>
      <c r="AC1008" s="52"/>
    </row>
    <row r="1009" spans="1:29" x14ac:dyDescent="0.25">
      <c r="A1009" s="19" t="s">
        <v>7</v>
      </c>
      <c r="B1009" s="5">
        <v>5833</v>
      </c>
      <c r="D1009" s="5">
        <f t="shared" si="164"/>
        <v>5833</v>
      </c>
      <c r="F1009" s="5">
        <f t="shared" si="165"/>
        <v>0</v>
      </c>
      <c r="I1009" s="52"/>
      <c r="J1009" s="101"/>
      <c r="K1009" s="55"/>
      <c r="L1009" s="55"/>
      <c r="M1009" s="55"/>
      <c r="N1009" s="52"/>
      <c r="O1009" s="55"/>
      <c r="P1009" s="95"/>
      <c r="Q1009" s="52"/>
      <c r="R1009" s="52"/>
      <c r="S1009" s="52"/>
      <c r="T1009" s="52"/>
      <c r="U1009" s="52"/>
      <c r="V1009" s="52"/>
      <c r="W1009" s="52"/>
      <c r="X1009" s="52"/>
      <c r="Y1009" s="52"/>
      <c r="Z1009" s="52"/>
      <c r="AA1009" s="52"/>
      <c r="AB1009" s="52"/>
      <c r="AC1009" s="52"/>
    </row>
    <row r="1010" spans="1:29" x14ac:dyDescent="0.25">
      <c r="A1010" s="19" t="s">
        <v>8</v>
      </c>
      <c r="B1010" s="5">
        <v>5833</v>
      </c>
      <c r="D1010" s="5">
        <f t="shared" si="164"/>
        <v>5833</v>
      </c>
      <c r="F1010" s="5">
        <f t="shared" si="165"/>
        <v>0</v>
      </c>
      <c r="I1010" s="52"/>
      <c r="J1010" s="101"/>
      <c r="K1010" s="55"/>
      <c r="L1010" s="52"/>
      <c r="M1010" s="55"/>
      <c r="N1010" s="55"/>
      <c r="O1010" s="52"/>
      <c r="P1010" s="95"/>
      <c r="Q1010" s="55"/>
      <c r="R1010" s="52"/>
      <c r="S1010" s="55"/>
      <c r="T1010" s="52"/>
      <c r="U1010" s="52"/>
      <c r="V1010" s="52"/>
      <c r="W1010" s="52"/>
      <c r="X1010" s="52"/>
      <c r="Y1010" s="52"/>
      <c r="Z1010" s="52"/>
      <c r="AA1010" s="52"/>
      <c r="AB1010" s="52"/>
      <c r="AC1010" s="52"/>
    </row>
    <row r="1011" spans="1:29" x14ac:dyDescent="0.25">
      <c r="A1011" s="19" t="s">
        <v>9</v>
      </c>
      <c r="B1011" s="5">
        <v>5833</v>
      </c>
      <c r="D1011" s="5">
        <f t="shared" si="164"/>
        <v>4174.2</v>
      </c>
      <c r="F1011" s="5">
        <f t="shared" si="165"/>
        <v>1658.8</v>
      </c>
      <c r="I1011" s="52"/>
      <c r="J1011" s="101"/>
      <c r="K1011" s="55"/>
      <c r="L1011" s="55"/>
      <c r="M1011" s="55"/>
      <c r="N1011" s="55"/>
      <c r="O1011" s="55">
        <f>1658.8</f>
        <v>1658.8</v>
      </c>
      <c r="P1011" s="95"/>
      <c r="Q1011" s="52"/>
      <c r="R1011" s="52"/>
      <c r="S1011" s="52"/>
      <c r="T1011" s="52"/>
      <c r="U1011" s="52"/>
      <c r="V1011" s="52"/>
      <c r="W1011" s="52"/>
      <c r="X1011" s="52"/>
      <c r="Y1011" s="52"/>
      <c r="Z1011" s="52"/>
      <c r="AA1011" s="52"/>
      <c r="AB1011" s="52"/>
      <c r="AC1011" s="52"/>
    </row>
    <row r="1012" spans="1:29" x14ac:dyDescent="0.25">
      <c r="A1012" s="19" t="s">
        <v>10</v>
      </c>
      <c r="B1012" s="5">
        <v>5833</v>
      </c>
      <c r="D1012" s="5">
        <f t="shared" si="164"/>
        <v>-6149.8000000000011</v>
      </c>
      <c r="F1012" s="5">
        <f t="shared" si="165"/>
        <v>11982.800000000001</v>
      </c>
      <c r="I1012" s="52"/>
      <c r="J1012" s="101"/>
      <c r="K1012" s="55">
        <f>417.6</f>
        <v>417.6</v>
      </c>
      <c r="L1012" s="52"/>
      <c r="M1012" s="55"/>
      <c r="N1012" s="55">
        <f>417.6</f>
        <v>417.6</v>
      </c>
      <c r="O1012" s="55"/>
      <c r="P1012" s="55"/>
      <c r="Q1012" s="55"/>
      <c r="R1012" s="55">
        <f>11147.6</f>
        <v>11147.6</v>
      </c>
      <c r="S1012" s="52"/>
      <c r="T1012" s="55"/>
      <c r="U1012" s="95"/>
      <c r="V1012" s="52"/>
      <c r="W1012" s="52"/>
      <c r="X1012" s="52"/>
      <c r="Y1012" s="52"/>
      <c r="Z1012" s="52"/>
      <c r="AA1012" s="52"/>
      <c r="AB1012" s="52"/>
      <c r="AC1012" s="52"/>
    </row>
    <row r="1013" spans="1:29" x14ac:dyDescent="0.25">
      <c r="A1013" s="19" t="s">
        <v>11</v>
      </c>
      <c r="B1013" s="106">
        <v>5833</v>
      </c>
      <c r="D1013" s="5">
        <f t="shared" si="164"/>
        <v>2469</v>
      </c>
      <c r="F1013" s="5">
        <f t="shared" si="165"/>
        <v>3364</v>
      </c>
      <c r="I1013" s="52"/>
      <c r="J1013" s="101"/>
      <c r="K1013" s="55"/>
      <c r="L1013" s="55">
        <f>3364</f>
        <v>3364</v>
      </c>
      <c r="M1013" s="55"/>
      <c r="N1013" s="55"/>
      <c r="O1013" s="55"/>
      <c r="P1013" s="55"/>
      <c r="Q1013" s="52"/>
      <c r="R1013" s="52"/>
      <c r="S1013" s="52"/>
      <c r="T1013" s="52"/>
      <c r="U1013" s="95"/>
      <c r="V1013" s="55"/>
      <c r="W1013" s="55"/>
      <c r="X1013" s="55"/>
      <c r="Y1013" s="52"/>
      <c r="Z1013" s="52"/>
      <c r="AA1013" s="55"/>
      <c r="AB1013" s="52"/>
      <c r="AC1013" s="52"/>
    </row>
    <row r="1014" spans="1:29" x14ac:dyDescent="0.25">
      <c r="A1014" s="19" t="s">
        <v>12</v>
      </c>
      <c r="B1014" s="5">
        <v>5834</v>
      </c>
      <c r="D1014" s="5">
        <f t="shared" si="164"/>
        <v>-6897</v>
      </c>
      <c r="F1014" s="5">
        <f t="shared" si="165"/>
        <v>12731</v>
      </c>
      <c r="I1014" s="52"/>
      <c r="J1014" s="101"/>
      <c r="K1014" s="55">
        <f>7859</f>
        <v>7859</v>
      </c>
      <c r="L1014" s="55">
        <f>2784</f>
        <v>2784</v>
      </c>
      <c r="M1014" s="55">
        <f>2088</f>
        <v>2088</v>
      </c>
      <c r="N1014" s="55"/>
      <c r="O1014" s="52"/>
      <c r="P1014" s="95"/>
      <c r="Q1014" s="55"/>
      <c r="R1014" s="52"/>
      <c r="S1014" s="55"/>
      <c r="T1014" s="55"/>
      <c r="U1014" s="52"/>
      <c r="V1014" s="52"/>
      <c r="W1014" s="52"/>
      <c r="X1014" s="52"/>
      <c r="Y1014" s="52"/>
      <c r="Z1014" s="52"/>
      <c r="AA1014" s="52"/>
      <c r="AB1014" s="52"/>
      <c r="AC1014" s="52"/>
    </row>
    <row r="1015" spans="1:29" x14ac:dyDescent="0.25">
      <c r="A1015" s="19" t="s">
        <v>13</v>
      </c>
      <c r="B1015" s="5">
        <v>5834</v>
      </c>
      <c r="D1015" s="5">
        <f t="shared" si="164"/>
        <v>-6659.2000000000007</v>
      </c>
      <c r="F1015" s="5">
        <f t="shared" si="165"/>
        <v>12493.2</v>
      </c>
      <c r="I1015" s="52"/>
      <c r="J1015" s="101"/>
      <c r="K1015" s="55">
        <f>8862.4</f>
        <v>8862.4</v>
      </c>
      <c r="L1015" s="52"/>
      <c r="M1015" s="55"/>
      <c r="N1015" s="55">
        <f>417.6</f>
        <v>417.6</v>
      </c>
      <c r="O1015" s="52"/>
      <c r="Q1015" s="95">
        <f>3213.2</f>
        <v>3213.2</v>
      </c>
      <c r="R1015" s="52"/>
      <c r="S1015" s="52"/>
      <c r="T1015" s="52"/>
      <c r="U1015" s="52"/>
      <c r="V1015" s="52"/>
      <c r="W1015" s="52"/>
      <c r="X1015" s="52"/>
      <c r="Y1015" s="52"/>
      <c r="Z1015" s="52"/>
      <c r="AA1015" s="52"/>
      <c r="AB1015" s="52"/>
      <c r="AC1015" s="52"/>
    </row>
    <row r="1016" spans="1:29" x14ac:dyDescent="0.25">
      <c r="A1016" s="19" t="s">
        <v>14</v>
      </c>
      <c r="B1016" s="5">
        <v>5834</v>
      </c>
      <c r="D1016" s="5">
        <f t="shared" si="164"/>
        <v>5834</v>
      </c>
      <c r="F1016" s="5">
        <f t="shared" si="165"/>
        <v>0</v>
      </c>
      <c r="I1016" s="52"/>
      <c r="J1016" s="101"/>
      <c r="K1016" s="55"/>
      <c r="L1016" s="52"/>
      <c r="M1016" s="55"/>
      <c r="N1016" s="52"/>
      <c r="O1016" s="52"/>
      <c r="P1016" s="95"/>
      <c r="Q1016" s="52"/>
      <c r="R1016" s="52"/>
      <c r="S1016" s="52"/>
      <c r="T1016" s="52"/>
      <c r="U1016" s="52"/>
      <c r="V1016" s="52"/>
      <c r="W1016" s="52"/>
      <c r="X1016" s="52"/>
      <c r="Y1016" s="52"/>
      <c r="Z1016" s="52"/>
      <c r="AA1016" s="52"/>
      <c r="AB1016" s="52"/>
      <c r="AC1016" s="52"/>
    </row>
    <row r="1017" spans="1:29" x14ac:dyDescent="0.25">
      <c r="A1017" s="19" t="s">
        <v>15</v>
      </c>
      <c r="B1017" s="5">
        <v>5834</v>
      </c>
      <c r="D1017" s="5">
        <f t="shared" si="164"/>
        <v>5834</v>
      </c>
      <c r="F1017" s="5">
        <f t="shared" si="165"/>
        <v>0</v>
      </c>
      <c r="I1017" s="52"/>
      <c r="J1017" s="101"/>
      <c r="K1017" s="55"/>
      <c r="L1017" s="52"/>
      <c r="M1017" s="55"/>
      <c r="N1017" s="52"/>
      <c r="O1017" s="52"/>
      <c r="P1017" s="95"/>
      <c r="Q1017" s="52"/>
      <c r="R1017" s="52"/>
      <c r="S1017" s="52"/>
      <c r="T1017" s="52"/>
      <c r="U1017" s="52"/>
      <c r="V1017" s="52"/>
      <c r="W1017" s="52"/>
      <c r="X1017" s="52"/>
      <c r="Y1017" s="52"/>
      <c r="Z1017" s="52"/>
      <c r="AA1017" s="52"/>
      <c r="AB1017" s="52"/>
      <c r="AC1017" s="52"/>
    </row>
    <row r="1018" spans="1:29" x14ac:dyDescent="0.25">
      <c r="A1018" s="6" t="s">
        <v>16</v>
      </c>
      <c r="B1018" s="7">
        <f>SUM(B1006:B1017)</f>
        <v>70000</v>
      </c>
      <c r="D1018" s="23">
        <f>SUM(D1006:D1017)</f>
        <v>23338.999999999996</v>
      </c>
      <c r="F1018" s="7">
        <f>SUM(F1006:F1017)</f>
        <v>46661</v>
      </c>
      <c r="I1018" s="52"/>
      <c r="J1018" s="101"/>
      <c r="K1018" s="55"/>
      <c r="L1018" s="52"/>
      <c r="M1018" s="55"/>
      <c r="N1018" s="52"/>
      <c r="O1018" s="52"/>
      <c r="P1018" s="95"/>
      <c r="Q1018" s="52"/>
      <c r="R1018" s="52"/>
      <c r="S1018" s="52"/>
      <c r="T1018" s="52"/>
      <c r="U1018" s="52"/>
      <c r="V1018" s="52"/>
      <c r="W1018" s="52"/>
      <c r="X1018" s="52"/>
      <c r="Y1018" s="52"/>
      <c r="Z1018" s="52"/>
      <c r="AA1018" s="52"/>
      <c r="AB1018" s="52"/>
      <c r="AC1018" s="52"/>
    </row>
    <row r="1019" spans="1:29" x14ac:dyDescent="0.25">
      <c r="A1019" s="6"/>
      <c r="B1019" s="7"/>
      <c r="D1019" s="7"/>
      <c r="F1019" s="7"/>
      <c r="I1019" s="52"/>
      <c r="J1019" s="103"/>
      <c r="K1019" s="55"/>
      <c r="L1019" s="52"/>
      <c r="M1019" s="55"/>
      <c r="N1019" s="52"/>
      <c r="O1019" s="52"/>
      <c r="P1019" s="95"/>
      <c r="Q1019" s="52"/>
      <c r="R1019" s="52"/>
      <c r="S1019" s="52"/>
      <c r="T1019" s="52"/>
      <c r="U1019" s="52"/>
      <c r="V1019" s="52"/>
      <c r="W1019" s="52"/>
      <c r="X1019" s="52"/>
      <c r="Y1019" s="52"/>
      <c r="Z1019" s="52"/>
      <c r="AA1019" s="52"/>
      <c r="AB1019" s="52"/>
      <c r="AC1019" s="52"/>
    </row>
    <row r="1020" spans="1:29" x14ac:dyDescent="0.25">
      <c r="I1020" s="52"/>
      <c r="J1020" s="101"/>
      <c r="K1020" s="55"/>
      <c r="L1020" s="52"/>
      <c r="M1020" s="55"/>
      <c r="N1020" s="52"/>
      <c r="O1020" s="52"/>
      <c r="P1020" s="95"/>
      <c r="Q1020" s="52"/>
      <c r="R1020" s="52"/>
      <c r="S1020" s="52"/>
      <c r="T1020" s="52"/>
      <c r="U1020" s="52"/>
      <c r="V1020" s="52"/>
      <c r="W1020" s="52"/>
      <c r="X1020" s="52"/>
      <c r="Y1020" s="52"/>
      <c r="Z1020" s="52"/>
      <c r="AA1020" s="52"/>
      <c r="AB1020" s="52"/>
      <c r="AC1020" s="52"/>
    </row>
    <row r="1021" spans="1:29" ht="20.100000000000001" customHeight="1" x14ac:dyDescent="0.25">
      <c r="A1021" s="22">
        <v>29602</v>
      </c>
      <c r="B1021" s="173" t="s">
        <v>50</v>
      </c>
      <c r="C1021" s="173"/>
      <c r="D1021" s="173"/>
      <c r="E1021" s="173"/>
      <c r="F1021" s="173"/>
      <c r="G1021" s="173"/>
      <c r="H1021" s="173"/>
      <c r="I1021" s="53" t="s">
        <v>6</v>
      </c>
      <c r="J1021" s="101">
        <f>12500*3</f>
        <v>37500</v>
      </c>
      <c r="K1021" s="55"/>
      <c r="L1021" s="52"/>
      <c r="M1021" s="55"/>
      <c r="N1021" s="52"/>
      <c r="O1021" s="52"/>
      <c r="P1021" s="95"/>
      <c r="Q1021" s="52"/>
      <c r="R1021" s="52"/>
      <c r="S1021" s="52"/>
      <c r="T1021" s="52"/>
      <c r="U1021" s="52"/>
      <c r="V1021" s="52"/>
      <c r="W1021" s="52"/>
      <c r="X1021" s="52"/>
      <c r="Y1021" s="52"/>
      <c r="Z1021" s="52"/>
      <c r="AA1021" s="52"/>
      <c r="AB1021" s="52"/>
      <c r="AC1021" s="52"/>
    </row>
    <row r="1022" spans="1:29" x14ac:dyDescent="0.25">
      <c r="D1022" s="23">
        <v>150000</v>
      </c>
      <c r="E1022" s="2">
        <v>12</v>
      </c>
      <c r="F1022" s="2"/>
      <c r="G1022" s="10">
        <f>D1022/E1022</f>
        <v>12500</v>
      </c>
      <c r="I1022" s="52"/>
      <c r="J1022" s="101"/>
      <c r="K1022" s="55"/>
      <c r="L1022" s="52"/>
      <c r="M1022" s="55"/>
      <c r="N1022" s="52"/>
      <c r="O1022" s="52"/>
      <c r="P1022" s="95"/>
      <c r="Q1022" s="52"/>
      <c r="R1022" s="52"/>
      <c r="S1022" s="52"/>
      <c r="T1022" s="52"/>
      <c r="U1022" s="52"/>
      <c r="V1022" s="52"/>
      <c r="W1022" s="52"/>
      <c r="X1022" s="52"/>
      <c r="Y1022" s="52"/>
      <c r="Z1022" s="52"/>
      <c r="AA1022" s="52"/>
      <c r="AB1022" s="52"/>
      <c r="AC1022" s="52"/>
    </row>
    <row r="1023" spans="1:29" s="20" customFormat="1" ht="20.100000000000001" customHeight="1" x14ac:dyDescent="0.25">
      <c r="B1023" s="22" t="s">
        <v>1</v>
      </c>
      <c r="C1023" s="22"/>
      <c r="D1023" s="24" t="s">
        <v>2</v>
      </c>
      <c r="E1023" s="22"/>
      <c r="F1023" s="22" t="s">
        <v>3</v>
      </c>
      <c r="G1023" s="27"/>
      <c r="I1023" s="52"/>
      <c r="J1023" s="101"/>
      <c r="K1023" s="55"/>
      <c r="L1023" s="52"/>
      <c r="M1023" s="55"/>
      <c r="N1023" s="52"/>
      <c r="O1023" s="52"/>
      <c r="P1023" s="95"/>
      <c r="Q1023" s="52"/>
      <c r="R1023" s="96"/>
      <c r="S1023" s="96"/>
      <c r="T1023" s="96"/>
      <c r="U1023" s="96"/>
      <c r="V1023" s="96"/>
      <c r="W1023" s="96"/>
      <c r="X1023" s="96"/>
      <c r="Y1023" s="96"/>
      <c r="Z1023" s="96"/>
      <c r="AA1023" s="96"/>
      <c r="AB1023" s="96"/>
      <c r="AC1023" s="96"/>
    </row>
    <row r="1024" spans="1:29" x14ac:dyDescent="0.25">
      <c r="A1024" s="19" t="s">
        <v>4</v>
      </c>
      <c r="B1024" s="5">
        <v>12500</v>
      </c>
      <c r="D1024" s="5">
        <f>B1024-F1024</f>
        <v>12500</v>
      </c>
      <c r="F1024" s="5">
        <f>SUM(J1024:AD1024)</f>
        <v>0</v>
      </c>
      <c r="I1024" s="96"/>
      <c r="J1024" s="95"/>
      <c r="K1024" s="107"/>
      <c r="L1024" s="96"/>
      <c r="M1024" s="107"/>
      <c r="N1024" s="96"/>
      <c r="O1024" s="96"/>
      <c r="P1024" s="95"/>
      <c r="Q1024" s="96"/>
      <c r="R1024" s="52"/>
      <c r="S1024" s="52"/>
      <c r="T1024" s="52"/>
      <c r="U1024" s="52"/>
      <c r="V1024" s="52"/>
      <c r="W1024" s="52"/>
      <c r="X1024" s="52"/>
      <c r="Y1024" s="52"/>
      <c r="Z1024" s="52"/>
      <c r="AA1024" s="52"/>
      <c r="AB1024" s="52"/>
      <c r="AC1024" s="52"/>
    </row>
    <row r="1025" spans="1:29" x14ac:dyDescent="0.25">
      <c r="A1025" s="19" t="s">
        <v>5</v>
      </c>
      <c r="B1025" s="5">
        <v>12500</v>
      </c>
      <c r="D1025" s="5">
        <f t="shared" ref="D1025:D1035" si="166">B1025-F1025</f>
        <v>12500</v>
      </c>
      <c r="F1025" s="5">
        <f t="shared" ref="F1025:F1035" si="167">SUM(J1025:AD1025)</f>
        <v>0</v>
      </c>
      <c r="I1025" s="52"/>
      <c r="J1025" s="101"/>
      <c r="K1025" s="55"/>
      <c r="L1025" s="52"/>
      <c r="M1025" s="55"/>
      <c r="N1025" s="52"/>
      <c r="O1025" s="52"/>
      <c r="P1025" s="95"/>
      <c r="Q1025" s="52"/>
      <c r="R1025" s="52"/>
      <c r="S1025" s="52"/>
      <c r="T1025" s="52"/>
      <c r="U1025" s="52"/>
      <c r="V1025" s="52"/>
      <c r="W1025" s="52"/>
      <c r="X1025" s="52"/>
      <c r="Y1025" s="52"/>
      <c r="Z1025" s="52"/>
      <c r="AA1025" s="52"/>
      <c r="AB1025" s="52"/>
      <c r="AC1025" s="52"/>
    </row>
    <row r="1026" spans="1:29" x14ac:dyDescent="0.25">
      <c r="A1026" s="19" t="s">
        <v>6</v>
      </c>
      <c r="B1026" s="5">
        <v>12500</v>
      </c>
      <c r="D1026" s="5">
        <f t="shared" si="166"/>
        <v>-3712.16</v>
      </c>
      <c r="F1026" s="5">
        <f t="shared" si="167"/>
        <v>16212.16</v>
      </c>
      <c r="I1026" s="52"/>
      <c r="J1026" s="101"/>
      <c r="K1026" s="55"/>
      <c r="L1026" s="52"/>
      <c r="M1026" s="55"/>
      <c r="N1026" s="52"/>
      <c r="O1026" s="55"/>
      <c r="P1026" s="95"/>
      <c r="Q1026" s="52"/>
      <c r="R1026" s="55">
        <f>2934.8</f>
        <v>2934.8</v>
      </c>
      <c r="S1026" s="55">
        <f>9832.16</f>
        <v>9832.16</v>
      </c>
      <c r="T1026" s="52"/>
      <c r="U1026" s="55">
        <f>3445.2</f>
        <v>3445.2</v>
      </c>
      <c r="V1026" s="52"/>
      <c r="W1026" s="52"/>
      <c r="X1026" s="52"/>
      <c r="Y1026" s="52"/>
      <c r="Z1026" s="52"/>
      <c r="AA1026" s="52"/>
      <c r="AB1026" s="52"/>
      <c r="AC1026" s="52"/>
    </row>
    <row r="1027" spans="1:29" x14ac:dyDescent="0.25">
      <c r="A1027" s="19" t="s">
        <v>7</v>
      </c>
      <c r="B1027" s="5">
        <v>12500</v>
      </c>
      <c r="D1027" s="5">
        <f t="shared" si="166"/>
        <v>12500</v>
      </c>
      <c r="F1027" s="5">
        <f t="shared" si="167"/>
        <v>0</v>
      </c>
      <c r="I1027" s="52"/>
      <c r="J1027" s="101"/>
      <c r="K1027" s="55"/>
      <c r="L1027" s="55"/>
      <c r="M1027" s="55"/>
      <c r="N1027" s="52"/>
      <c r="O1027" s="55"/>
      <c r="P1027" s="95"/>
      <c r="Q1027" s="52"/>
      <c r="R1027" s="52"/>
      <c r="S1027" s="52"/>
      <c r="T1027" s="52"/>
      <c r="U1027" s="52"/>
      <c r="V1027" s="52"/>
      <c r="W1027" s="52"/>
      <c r="X1027" s="52"/>
      <c r="Y1027" s="52"/>
      <c r="Z1027" s="52"/>
      <c r="AA1027" s="52"/>
      <c r="AB1027" s="52"/>
      <c r="AC1027" s="52"/>
    </row>
    <row r="1028" spans="1:29" x14ac:dyDescent="0.25">
      <c r="A1028" s="19" t="s">
        <v>8</v>
      </c>
      <c r="B1028" s="5">
        <v>12500</v>
      </c>
      <c r="D1028" s="5">
        <f t="shared" si="166"/>
        <v>12500</v>
      </c>
      <c r="F1028" s="5">
        <f t="shared" si="167"/>
        <v>0</v>
      </c>
      <c r="I1028" s="52"/>
      <c r="J1028" s="101"/>
      <c r="K1028" s="55"/>
      <c r="L1028" s="52"/>
      <c r="M1028" s="55"/>
      <c r="N1028" s="55"/>
      <c r="O1028" s="52"/>
      <c r="P1028" s="95"/>
      <c r="Q1028" s="55"/>
      <c r="R1028" s="52"/>
      <c r="S1028" s="55"/>
      <c r="T1028" s="52"/>
      <c r="U1028" s="55"/>
      <c r="V1028" s="52"/>
      <c r="W1028" s="52"/>
      <c r="X1028" s="52"/>
      <c r="Y1028" s="52"/>
      <c r="Z1028" s="52"/>
      <c r="AA1028" s="52"/>
      <c r="AB1028" s="52"/>
      <c r="AC1028" s="52"/>
    </row>
    <row r="1029" spans="1:29" x14ac:dyDescent="0.25">
      <c r="A1029" s="19" t="s">
        <v>9</v>
      </c>
      <c r="B1029" s="5">
        <v>12500</v>
      </c>
      <c r="D1029" s="5">
        <f t="shared" si="166"/>
        <v>11293.6</v>
      </c>
      <c r="F1029" s="5">
        <f>SUM(L1029:AD1029)</f>
        <v>1206.4000000000001</v>
      </c>
      <c r="I1029" s="52"/>
      <c r="J1029" s="101"/>
      <c r="K1029" s="55"/>
      <c r="L1029" s="101"/>
      <c r="M1029" s="55"/>
      <c r="N1029" s="55"/>
      <c r="O1029" s="55">
        <f>1206.4</f>
        <v>1206.4000000000001</v>
      </c>
      <c r="P1029" s="55"/>
      <c r="Q1029" s="52"/>
      <c r="R1029" s="95"/>
      <c r="S1029" s="52"/>
      <c r="T1029" s="52"/>
      <c r="U1029" s="52"/>
      <c r="V1029" s="52"/>
      <c r="W1029" s="52"/>
      <c r="X1029" s="52"/>
      <c r="Y1029" s="52"/>
      <c r="Z1029" s="52"/>
      <c r="AA1029" s="52"/>
      <c r="AB1029" s="52"/>
      <c r="AC1029" s="52"/>
    </row>
    <row r="1030" spans="1:29" x14ac:dyDescent="0.25">
      <c r="A1030" s="19" t="s">
        <v>10</v>
      </c>
      <c r="B1030" s="5">
        <v>12500</v>
      </c>
      <c r="D1030" s="5">
        <f t="shared" si="166"/>
        <v>-5735.1999999999971</v>
      </c>
      <c r="F1030" s="5">
        <f>SUM(O1030:AD1030)</f>
        <v>18235.199999999997</v>
      </c>
      <c r="I1030" s="52"/>
      <c r="J1030" s="101"/>
      <c r="K1030" s="55">
        <f>1287.6</f>
        <v>1287.5999999999999</v>
      </c>
      <c r="L1030" s="55">
        <f>2146</f>
        <v>2146</v>
      </c>
      <c r="M1030" s="55"/>
      <c r="N1030" s="55">
        <f>220.4</f>
        <v>220.4</v>
      </c>
      <c r="O1030" s="101">
        <f>13693.8</f>
        <v>13693.8</v>
      </c>
      <c r="P1030" s="55"/>
      <c r="Q1030" s="55"/>
      <c r="R1030" s="55">
        <f>4541.4</f>
        <v>4541.3999999999996</v>
      </c>
      <c r="S1030" s="52"/>
      <c r="T1030" s="55"/>
      <c r="U1030" s="55"/>
      <c r="V1030" s="52"/>
      <c r="W1030" s="52"/>
      <c r="X1030" s="52"/>
      <c r="Y1030" s="52"/>
      <c r="Z1030" s="52"/>
      <c r="AA1030" s="52"/>
      <c r="AB1030" s="52"/>
      <c r="AC1030" s="52"/>
    </row>
    <row r="1031" spans="1:29" x14ac:dyDescent="0.25">
      <c r="A1031" s="19" t="s">
        <v>11</v>
      </c>
      <c r="B1031" s="106">
        <v>12500</v>
      </c>
      <c r="D1031" s="5">
        <f t="shared" si="166"/>
        <v>12500</v>
      </c>
      <c r="F1031" s="5">
        <f>SUM(N1031:AD1031)</f>
        <v>0</v>
      </c>
      <c r="I1031" s="52"/>
      <c r="J1031" s="101"/>
      <c r="K1031" s="55"/>
      <c r="L1031" s="55">
        <f>10799.6</f>
        <v>10799.6</v>
      </c>
      <c r="M1031" s="55"/>
      <c r="N1031" s="101"/>
      <c r="O1031" s="55"/>
      <c r="P1031" s="55"/>
      <c r="Q1031" s="55"/>
      <c r="R1031" s="55"/>
      <c r="S1031" s="55"/>
      <c r="T1031" s="52"/>
      <c r="U1031" s="55"/>
      <c r="V1031" s="95"/>
      <c r="W1031" s="52"/>
      <c r="X1031" s="52"/>
      <c r="Y1031" s="52"/>
      <c r="Z1031" s="52"/>
      <c r="AA1031" s="52"/>
      <c r="AB1031" s="52"/>
      <c r="AC1031" s="52"/>
    </row>
    <row r="1032" spans="1:29" x14ac:dyDescent="0.25">
      <c r="A1032" s="19" t="s">
        <v>12</v>
      </c>
      <c r="B1032" s="5">
        <v>12500</v>
      </c>
      <c r="D1032" s="5">
        <f t="shared" si="166"/>
        <v>1717.7999999999993</v>
      </c>
      <c r="F1032" s="5">
        <f t="shared" si="167"/>
        <v>10782.2</v>
      </c>
      <c r="I1032" s="52"/>
      <c r="J1032" s="101"/>
      <c r="K1032" s="55">
        <f>1885</f>
        <v>1885</v>
      </c>
      <c r="L1032" s="52"/>
      <c r="M1032" s="55">
        <f>8897.2</f>
        <v>8897.2000000000007</v>
      </c>
      <c r="N1032" s="55"/>
      <c r="O1032" s="52"/>
      <c r="P1032" s="95"/>
      <c r="Q1032" s="55"/>
      <c r="R1032" s="52"/>
      <c r="S1032" s="55"/>
      <c r="T1032" s="55"/>
      <c r="U1032" s="55"/>
      <c r="V1032" s="52"/>
      <c r="W1032" s="52"/>
      <c r="X1032" s="52"/>
      <c r="Y1032" s="52"/>
      <c r="Z1032" s="52"/>
      <c r="AA1032" s="52"/>
      <c r="AB1032" s="52"/>
      <c r="AC1032" s="52"/>
    </row>
    <row r="1033" spans="1:29" x14ac:dyDescent="0.25">
      <c r="A1033" s="19" t="s">
        <v>13</v>
      </c>
      <c r="B1033" s="5">
        <v>12500</v>
      </c>
      <c r="D1033" s="5">
        <f t="shared" si="166"/>
        <v>-2522</v>
      </c>
      <c r="F1033" s="5">
        <f t="shared" si="167"/>
        <v>15022</v>
      </c>
      <c r="I1033" s="52"/>
      <c r="J1033" s="101"/>
      <c r="K1033" s="55">
        <f>6699</f>
        <v>6699</v>
      </c>
      <c r="L1033" s="52"/>
      <c r="M1033" s="55"/>
      <c r="N1033" s="55">
        <f>1682</f>
        <v>1682</v>
      </c>
      <c r="O1033" s="55">
        <f>4872</f>
        <v>4872</v>
      </c>
      <c r="Q1033" s="95">
        <f>1769</f>
        <v>1769</v>
      </c>
      <c r="R1033" s="52"/>
      <c r="S1033" s="52"/>
      <c r="T1033" s="52"/>
      <c r="U1033" s="52"/>
      <c r="V1033" s="52"/>
      <c r="W1033" s="52"/>
      <c r="X1033" s="52"/>
      <c r="Y1033" s="52"/>
      <c r="Z1033" s="52"/>
      <c r="AA1033" s="52"/>
      <c r="AB1033" s="52"/>
      <c r="AC1033" s="52"/>
    </row>
    <row r="1034" spans="1:29" x14ac:dyDescent="0.25">
      <c r="A1034" s="19" t="s">
        <v>14</v>
      </c>
      <c r="B1034" s="5">
        <v>12500</v>
      </c>
      <c r="D1034" s="5">
        <f t="shared" si="166"/>
        <v>12500</v>
      </c>
      <c r="F1034" s="5">
        <f t="shared" si="167"/>
        <v>0</v>
      </c>
      <c r="I1034" s="52"/>
      <c r="J1034" s="101"/>
      <c r="K1034" s="55"/>
      <c r="L1034" s="52"/>
      <c r="M1034" s="55"/>
      <c r="N1034" s="52"/>
      <c r="O1034" s="52"/>
      <c r="P1034" s="95"/>
      <c r="Q1034" s="52"/>
      <c r="R1034" s="52"/>
      <c r="S1034" s="52"/>
      <c r="T1034" s="52"/>
      <c r="U1034" s="52"/>
      <c r="V1034" s="52"/>
      <c r="W1034" s="52"/>
      <c r="X1034" s="52"/>
      <c r="Y1034" s="52"/>
      <c r="Z1034" s="52"/>
      <c r="AA1034" s="52"/>
      <c r="AB1034" s="52"/>
      <c r="AC1034" s="52"/>
    </row>
    <row r="1035" spans="1:29" x14ac:dyDescent="0.25">
      <c r="A1035" s="19" t="s">
        <v>15</v>
      </c>
      <c r="B1035" s="5">
        <v>12500</v>
      </c>
      <c r="D1035" s="5">
        <f t="shared" si="166"/>
        <v>12500</v>
      </c>
      <c r="F1035" s="5">
        <f t="shared" si="167"/>
        <v>0</v>
      </c>
      <c r="I1035" s="52"/>
      <c r="J1035" s="101"/>
      <c r="K1035" s="55"/>
      <c r="L1035" s="52"/>
      <c r="M1035" s="55"/>
      <c r="N1035" s="52"/>
      <c r="O1035" s="52"/>
      <c r="P1035" s="95"/>
      <c r="Q1035" s="52"/>
      <c r="R1035" s="52"/>
      <c r="S1035" s="52"/>
      <c r="T1035" s="52"/>
      <c r="U1035" s="52"/>
      <c r="V1035" s="52"/>
      <c r="W1035" s="52"/>
      <c r="X1035" s="52"/>
      <c r="Y1035" s="52"/>
      <c r="Z1035" s="52"/>
      <c r="AA1035" s="52"/>
      <c r="AB1035" s="52"/>
      <c r="AC1035" s="52"/>
    </row>
    <row r="1036" spans="1:29" x14ac:dyDescent="0.25">
      <c r="A1036" s="6" t="s">
        <v>16</v>
      </c>
      <c r="B1036" s="7">
        <f>SUM(B1024:B1035)</f>
        <v>150000</v>
      </c>
      <c r="D1036" s="23">
        <f>SUM(D1024:D1035)</f>
        <v>88542.04</v>
      </c>
      <c r="F1036" s="7">
        <f>SUM(F1024:F1035)</f>
        <v>61457.959999999992</v>
      </c>
      <c r="I1036" s="52"/>
      <c r="J1036" s="101"/>
      <c r="K1036" s="55"/>
      <c r="L1036" s="52"/>
      <c r="M1036" s="55"/>
      <c r="N1036" s="52"/>
      <c r="O1036" s="52"/>
      <c r="P1036" s="95"/>
      <c r="Q1036" s="52"/>
      <c r="R1036" s="52"/>
      <c r="S1036" s="52"/>
      <c r="T1036" s="52"/>
      <c r="U1036" s="52"/>
      <c r="V1036" s="52"/>
      <c r="W1036" s="52"/>
      <c r="X1036" s="52"/>
      <c r="Y1036" s="52"/>
      <c r="Z1036" s="52"/>
      <c r="AA1036" s="52"/>
      <c r="AB1036" s="52"/>
      <c r="AC1036" s="52"/>
    </row>
    <row r="1037" spans="1:29" x14ac:dyDescent="0.25">
      <c r="A1037" s="6"/>
      <c r="B1037" s="7"/>
      <c r="D1037" s="7"/>
      <c r="F1037" s="7"/>
      <c r="I1037" s="52"/>
      <c r="J1037" s="101"/>
      <c r="K1037" s="55"/>
      <c r="L1037" s="52"/>
      <c r="M1037" s="55"/>
      <c r="N1037" s="52"/>
      <c r="O1037" s="52"/>
      <c r="P1037" s="95"/>
      <c r="Q1037" s="52"/>
      <c r="R1037" s="52"/>
      <c r="S1037" s="52"/>
      <c r="T1037" s="52"/>
      <c r="U1037" s="52"/>
      <c r="V1037" s="52"/>
      <c r="W1037" s="52"/>
      <c r="X1037" s="52"/>
      <c r="Y1037" s="52"/>
      <c r="Z1037" s="52"/>
      <c r="AA1037" s="52"/>
      <c r="AB1037" s="52"/>
      <c r="AC1037" s="52"/>
    </row>
    <row r="1038" spans="1:29" x14ac:dyDescent="0.25">
      <c r="I1038" s="52"/>
      <c r="J1038" s="101"/>
      <c r="K1038" s="55"/>
      <c r="L1038" s="52"/>
      <c r="M1038" s="55"/>
      <c r="N1038" s="52"/>
      <c r="O1038" s="52"/>
      <c r="P1038" s="95"/>
      <c r="Q1038" s="52"/>
      <c r="R1038" s="52"/>
      <c r="S1038" s="52"/>
      <c r="T1038" s="52"/>
      <c r="U1038" s="52"/>
      <c r="V1038" s="52"/>
      <c r="W1038" s="52"/>
      <c r="X1038" s="52"/>
      <c r="Y1038" s="52"/>
      <c r="Z1038" s="52"/>
      <c r="AA1038" s="52"/>
      <c r="AB1038" s="52"/>
      <c r="AC1038" s="52"/>
    </row>
    <row r="1039" spans="1:29" ht="20.100000000000001" customHeight="1" x14ac:dyDescent="0.25">
      <c r="A1039" s="174">
        <v>29603</v>
      </c>
      <c r="B1039" s="175" t="s">
        <v>51</v>
      </c>
      <c r="C1039" s="175"/>
      <c r="D1039" s="175"/>
      <c r="E1039" s="175"/>
      <c r="F1039" s="175"/>
      <c r="G1039" s="175"/>
      <c r="H1039" s="175"/>
      <c r="I1039" s="52"/>
      <c r="J1039" s="101"/>
      <c r="K1039" s="55"/>
      <c r="L1039" s="52"/>
      <c r="M1039" s="55"/>
      <c r="N1039" s="52"/>
      <c r="O1039" s="52"/>
      <c r="P1039" s="95"/>
      <c r="Q1039" s="52"/>
      <c r="R1039" s="52"/>
      <c r="S1039" s="52"/>
      <c r="T1039" s="52"/>
      <c r="U1039" s="52"/>
      <c r="V1039" s="52"/>
      <c r="W1039" s="52"/>
      <c r="X1039" s="52"/>
      <c r="Y1039" s="52"/>
      <c r="Z1039" s="52"/>
      <c r="AA1039" s="52"/>
      <c r="AB1039" s="52"/>
      <c r="AC1039" s="52"/>
    </row>
    <row r="1040" spans="1:29" x14ac:dyDescent="0.25">
      <c r="A1040" s="174"/>
      <c r="B1040" s="175"/>
      <c r="C1040" s="175"/>
      <c r="D1040" s="175"/>
      <c r="E1040" s="175"/>
      <c r="F1040" s="175"/>
      <c r="G1040" s="175"/>
      <c r="H1040" s="175"/>
      <c r="I1040" s="52"/>
      <c r="J1040" s="101"/>
      <c r="K1040" s="55"/>
      <c r="L1040" s="52"/>
      <c r="M1040" s="55"/>
      <c r="N1040" s="52"/>
      <c r="O1040" s="52"/>
      <c r="P1040" s="95"/>
      <c r="Q1040" s="52"/>
      <c r="R1040" s="52"/>
      <c r="S1040" s="52"/>
      <c r="T1040" s="52"/>
      <c r="U1040" s="52"/>
      <c r="V1040" s="52"/>
      <c r="W1040" s="52"/>
      <c r="X1040" s="52"/>
      <c r="Y1040" s="52"/>
      <c r="Z1040" s="52"/>
      <c r="AA1040" s="52"/>
      <c r="AB1040" s="52"/>
      <c r="AC1040" s="52"/>
    </row>
    <row r="1041" spans="1:29" x14ac:dyDescent="0.25">
      <c r="D1041" s="23">
        <v>5000</v>
      </c>
      <c r="E1041" s="2">
        <v>12</v>
      </c>
      <c r="F1041" s="2"/>
      <c r="G1041" s="10">
        <f>D1041/E1041</f>
        <v>416.66666666666669</v>
      </c>
      <c r="I1041" s="52"/>
      <c r="J1041" s="101"/>
      <c r="K1041" s="55"/>
      <c r="L1041" s="52"/>
      <c r="M1041" s="55"/>
      <c r="N1041" s="52"/>
      <c r="O1041" s="52"/>
      <c r="P1041" s="95"/>
      <c r="Q1041" s="52"/>
      <c r="R1041" s="52"/>
      <c r="S1041" s="52"/>
      <c r="T1041" s="52"/>
      <c r="U1041" s="52"/>
      <c r="V1041" s="52"/>
      <c r="W1041" s="52"/>
      <c r="X1041" s="52"/>
      <c r="Y1041" s="52"/>
      <c r="Z1041" s="52"/>
      <c r="AA1041" s="52"/>
      <c r="AB1041" s="52"/>
      <c r="AC1041" s="52"/>
    </row>
    <row r="1042" spans="1:29" s="20" customFormat="1" ht="20.100000000000001" customHeight="1" x14ac:dyDescent="0.25">
      <c r="B1042" s="22" t="s">
        <v>1</v>
      </c>
      <c r="C1042" s="22"/>
      <c r="D1042" s="24" t="s">
        <v>2</v>
      </c>
      <c r="E1042" s="22"/>
      <c r="F1042" s="22" t="s">
        <v>3</v>
      </c>
      <c r="G1042" s="27"/>
      <c r="I1042" s="52"/>
      <c r="J1042" s="101"/>
      <c r="K1042" s="55"/>
      <c r="L1042" s="52"/>
      <c r="M1042" s="55"/>
      <c r="N1042" s="52"/>
      <c r="O1042" s="52"/>
      <c r="P1042" s="95"/>
      <c r="Q1042" s="52"/>
      <c r="R1042" s="96"/>
      <c r="S1042" s="96"/>
      <c r="T1042" s="96"/>
      <c r="U1042" s="96"/>
      <c r="V1042" s="96"/>
      <c r="W1042" s="96"/>
      <c r="X1042" s="96"/>
      <c r="Y1042" s="96"/>
      <c r="Z1042" s="96"/>
      <c r="AA1042" s="96"/>
      <c r="AB1042" s="96"/>
      <c r="AC1042" s="96"/>
    </row>
    <row r="1043" spans="1:29" x14ac:dyDescent="0.25">
      <c r="A1043" s="19" t="s">
        <v>4</v>
      </c>
      <c r="B1043" s="5">
        <v>416</v>
      </c>
      <c r="D1043" s="5">
        <f>B1043-F1043</f>
        <v>416</v>
      </c>
      <c r="F1043" s="5">
        <f>SUM(J1043:AD1043)</f>
        <v>0</v>
      </c>
      <c r="I1043" s="96"/>
      <c r="J1043" s="95"/>
      <c r="K1043" s="107"/>
      <c r="L1043" s="96"/>
      <c r="M1043" s="107"/>
      <c r="N1043" s="96"/>
      <c r="O1043" s="96"/>
      <c r="P1043" s="95"/>
      <c r="Q1043" s="96"/>
      <c r="R1043" s="52"/>
      <c r="S1043" s="52"/>
      <c r="T1043" s="52"/>
      <c r="U1043" s="52"/>
      <c r="V1043" s="52"/>
      <c r="W1043" s="52"/>
      <c r="X1043" s="52"/>
      <c r="Y1043" s="52"/>
      <c r="Z1043" s="52"/>
      <c r="AA1043" s="52"/>
      <c r="AB1043" s="52"/>
      <c r="AC1043" s="52"/>
    </row>
    <row r="1044" spans="1:29" x14ac:dyDescent="0.25">
      <c r="A1044" s="19" t="s">
        <v>5</v>
      </c>
      <c r="B1044" s="5">
        <v>416</v>
      </c>
      <c r="D1044" s="5">
        <f t="shared" ref="D1044:D1054" si="168">B1044-F1044</f>
        <v>416</v>
      </c>
      <c r="F1044" s="5">
        <f t="shared" ref="F1044:F1054" si="169">SUM(J1044:AD1044)</f>
        <v>0</v>
      </c>
      <c r="I1044" s="52"/>
      <c r="J1044" s="101"/>
      <c r="K1044" s="55"/>
      <c r="L1044" s="52"/>
      <c r="M1044" s="55"/>
      <c r="N1044" s="52"/>
      <c r="O1044" s="52"/>
      <c r="P1044" s="95"/>
      <c r="Q1044" s="52"/>
      <c r="R1044" s="52"/>
      <c r="S1044" s="52"/>
      <c r="T1044" s="52"/>
      <c r="U1044" s="52"/>
      <c r="V1044" s="52"/>
      <c r="W1044" s="52"/>
      <c r="X1044" s="52"/>
      <c r="Y1044" s="52"/>
      <c r="Z1044" s="52"/>
      <c r="AA1044" s="52"/>
      <c r="AB1044" s="52"/>
      <c r="AC1044" s="52"/>
    </row>
    <row r="1045" spans="1:29" x14ac:dyDescent="0.25">
      <c r="A1045" s="19" t="s">
        <v>6</v>
      </c>
      <c r="B1045" s="5">
        <v>416</v>
      </c>
      <c r="D1045" s="5">
        <f t="shared" si="168"/>
        <v>-3758.5</v>
      </c>
      <c r="F1045" s="5">
        <f t="shared" si="169"/>
        <v>4174.5</v>
      </c>
      <c r="I1045" s="52"/>
      <c r="J1045" s="101"/>
      <c r="K1045" s="55"/>
      <c r="L1045" s="52"/>
      <c r="M1045" s="55"/>
      <c r="N1045" s="55">
        <f>3664.1</f>
        <v>3664.1</v>
      </c>
      <c r="O1045" s="55"/>
      <c r="P1045" s="95"/>
      <c r="Q1045" s="52"/>
      <c r="R1045" s="52"/>
      <c r="S1045" s="55">
        <f>510.4</f>
        <v>510.4</v>
      </c>
      <c r="T1045" s="52"/>
      <c r="U1045" s="52"/>
      <c r="V1045" s="52"/>
      <c r="W1045" s="52"/>
      <c r="X1045" s="52"/>
      <c r="Y1045" s="52"/>
      <c r="Z1045" s="52"/>
      <c r="AA1045" s="52"/>
      <c r="AB1045" s="52"/>
      <c r="AC1045" s="52"/>
    </row>
    <row r="1046" spans="1:29" x14ac:dyDescent="0.25">
      <c r="A1046" s="19" t="s">
        <v>7</v>
      </c>
      <c r="B1046" s="5">
        <v>416</v>
      </c>
      <c r="D1046" s="5">
        <f t="shared" si="168"/>
        <v>416</v>
      </c>
      <c r="F1046" s="5">
        <f t="shared" si="169"/>
        <v>0</v>
      </c>
      <c r="I1046" s="52"/>
      <c r="J1046" s="101"/>
      <c r="K1046" s="55"/>
      <c r="L1046" s="52"/>
      <c r="M1046" s="55"/>
      <c r="N1046" s="52"/>
      <c r="O1046" s="55"/>
      <c r="P1046" s="95"/>
      <c r="Q1046" s="52"/>
      <c r="R1046" s="52"/>
      <c r="S1046" s="52"/>
      <c r="T1046" s="52"/>
      <c r="U1046" s="52"/>
      <c r="V1046" s="52"/>
      <c r="W1046" s="52"/>
      <c r="X1046" s="52"/>
      <c r="Y1046" s="52"/>
      <c r="Z1046" s="52"/>
      <c r="AA1046" s="52"/>
      <c r="AB1046" s="52"/>
      <c r="AC1046" s="52"/>
    </row>
    <row r="1047" spans="1:29" x14ac:dyDescent="0.25">
      <c r="A1047" s="19" t="s">
        <v>8</v>
      </c>
      <c r="B1047" s="106">
        <v>417</v>
      </c>
      <c r="D1047" s="5">
        <f t="shared" si="168"/>
        <v>417</v>
      </c>
      <c r="F1047" s="5">
        <f t="shared" si="169"/>
        <v>0</v>
      </c>
      <c r="I1047" s="52"/>
      <c r="J1047" s="101"/>
      <c r="K1047" s="55"/>
      <c r="L1047" s="52"/>
      <c r="M1047" s="55"/>
      <c r="N1047" s="55"/>
      <c r="O1047" s="52"/>
      <c r="P1047" s="95"/>
      <c r="Q1047" s="52"/>
      <c r="R1047" s="52"/>
      <c r="S1047" s="52"/>
      <c r="T1047" s="52"/>
      <c r="U1047" s="52"/>
      <c r="V1047" s="52"/>
      <c r="W1047" s="52"/>
      <c r="X1047" s="52"/>
      <c r="Y1047" s="52"/>
      <c r="Z1047" s="52"/>
      <c r="AA1047" s="52"/>
      <c r="AB1047" s="52"/>
      <c r="AC1047" s="52"/>
    </row>
    <row r="1048" spans="1:29" x14ac:dyDescent="0.25">
      <c r="A1048" s="19" t="s">
        <v>9</v>
      </c>
      <c r="B1048" s="5">
        <v>417</v>
      </c>
      <c r="D1048" s="5">
        <f t="shared" si="168"/>
        <v>417</v>
      </c>
      <c r="F1048" s="5">
        <f t="shared" si="169"/>
        <v>0</v>
      </c>
      <c r="I1048" s="52"/>
      <c r="J1048" s="101"/>
      <c r="K1048" s="55"/>
      <c r="L1048" s="52"/>
      <c r="M1048" s="55"/>
      <c r="N1048" s="52"/>
      <c r="O1048" s="52"/>
      <c r="P1048" s="95"/>
      <c r="Q1048" s="52"/>
      <c r="R1048" s="52"/>
      <c r="S1048" s="52"/>
      <c r="T1048" s="52"/>
      <c r="U1048" s="52"/>
      <c r="V1048" s="52"/>
      <c r="W1048" s="52"/>
      <c r="X1048" s="52"/>
      <c r="Y1048" s="52"/>
      <c r="Z1048" s="52"/>
      <c r="AA1048" s="52"/>
      <c r="AB1048" s="52"/>
      <c r="AC1048" s="52"/>
    </row>
    <row r="1049" spans="1:29" x14ac:dyDescent="0.25">
      <c r="A1049" s="19" t="s">
        <v>10</v>
      </c>
      <c r="B1049" s="106">
        <v>417</v>
      </c>
      <c r="D1049" s="5">
        <f t="shared" si="168"/>
        <v>208.2</v>
      </c>
      <c r="F1049" s="5">
        <f>SUM(M1049:AD1049)</f>
        <v>208.8</v>
      </c>
      <c r="I1049" s="52"/>
      <c r="J1049" s="101"/>
      <c r="K1049" s="55"/>
      <c r="L1049" s="52"/>
      <c r="M1049" s="55"/>
      <c r="N1049" s="55"/>
      <c r="O1049" s="52"/>
      <c r="P1049" s="101"/>
      <c r="Q1049" s="55"/>
      <c r="R1049" s="55">
        <f>208.8</f>
        <v>208.8</v>
      </c>
      <c r="S1049" s="52"/>
      <c r="T1049" s="52"/>
      <c r="U1049" s="55"/>
      <c r="V1049" s="52"/>
      <c r="W1049" s="52"/>
      <c r="X1049" s="52"/>
      <c r="Y1049" s="52"/>
      <c r="Z1049" s="52"/>
      <c r="AA1049" s="52"/>
      <c r="AB1049" s="52"/>
      <c r="AC1049" s="52"/>
    </row>
    <row r="1050" spans="1:29" x14ac:dyDescent="0.25">
      <c r="A1050" s="19" t="s">
        <v>11</v>
      </c>
      <c r="B1050" s="106">
        <v>417</v>
      </c>
      <c r="D1050" s="5">
        <f t="shared" si="168"/>
        <v>417</v>
      </c>
      <c r="F1050" s="5">
        <f>SUM(N1050:AD1050)</f>
        <v>0</v>
      </c>
      <c r="I1050" s="52"/>
      <c r="J1050" s="101"/>
      <c r="K1050" s="55"/>
      <c r="L1050" s="101"/>
      <c r="M1050" s="55"/>
      <c r="N1050" s="101"/>
      <c r="O1050" s="55"/>
      <c r="P1050" s="55"/>
      <c r="Q1050" s="52"/>
      <c r="R1050" s="55"/>
      <c r="S1050" s="52"/>
      <c r="T1050" s="52"/>
      <c r="U1050" s="52"/>
      <c r="V1050" s="52"/>
      <c r="W1050" s="52"/>
      <c r="X1050" s="52"/>
      <c r="Y1050" s="52"/>
      <c r="Z1050" s="52"/>
      <c r="AA1050" s="52"/>
      <c r="AB1050" s="52"/>
      <c r="AC1050" s="52"/>
    </row>
    <row r="1051" spans="1:29" x14ac:dyDescent="0.25">
      <c r="A1051" s="19" t="s">
        <v>12</v>
      </c>
      <c r="B1051" s="118">
        <f>417+10000</f>
        <v>10417</v>
      </c>
      <c r="D1051" s="5">
        <f t="shared" si="168"/>
        <v>5185.3999999999996</v>
      </c>
      <c r="F1051" s="5">
        <f t="shared" si="169"/>
        <v>5231.6000000000004</v>
      </c>
      <c r="I1051" s="52"/>
      <c r="J1051" s="101"/>
      <c r="K1051" s="55">
        <f>359.6</f>
        <v>359.6</v>
      </c>
      <c r="L1051" s="55">
        <f>2436</f>
        <v>2436</v>
      </c>
      <c r="M1051" s="55">
        <f>2436</f>
        <v>2436</v>
      </c>
      <c r="N1051" s="52"/>
      <c r="O1051" s="52"/>
      <c r="P1051" s="95"/>
      <c r="Q1051" s="55"/>
      <c r="R1051" s="52"/>
      <c r="S1051" s="55"/>
      <c r="T1051" s="55"/>
      <c r="U1051" s="52"/>
      <c r="V1051" s="52"/>
      <c r="W1051" s="52"/>
      <c r="X1051" s="52"/>
      <c r="Y1051" s="52"/>
      <c r="Z1051" s="52"/>
      <c r="AA1051" s="52"/>
      <c r="AB1051" s="52"/>
      <c r="AC1051" s="52"/>
    </row>
    <row r="1052" spans="1:29" x14ac:dyDescent="0.25">
      <c r="A1052" s="19" t="s">
        <v>13</v>
      </c>
      <c r="B1052" s="5">
        <v>417</v>
      </c>
      <c r="D1052" s="5">
        <f t="shared" si="168"/>
        <v>417</v>
      </c>
      <c r="F1052" s="5">
        <f t="shared" si="169"/>
        <v>0</v>
      </c>
      <c r="I1052" s="52"/>
      <c r="J1052" s="101"/>
      <c r="K1052" s="55"/>
      <c r="L1052" s="52"/>
      <c r="M1052" s="55"/>
      <c r="N1052" s="52"/>
      <c r="O1052" s="52"/>
      <c r="P1052" s="95"/>
      <c r="Q1052" s="52"/>
      <c r="R1052" s="52"/>
      <c r="S1052" s="52"/>
      <c r="T1052" s="52"/>
      <c r="U1052" s="52"/>
      <c r="V1052" s="52"/>
      <c r="W1052" s="52"/>
      <c r="X1052" s="52"/>
      <c r="Y1052" s="52"/>
      <c r="Z1052" s="52"/>
      <c r="AA1052" s="52"/>
      <c r="AB1052" s="52"/>
      <c r="AC1052" s="52"/>
    </row>
    <row r="1053" spans="1:29" x14ac:dyDescent="0.25">
      <c r="A1053" s="19" t="s">
        <v>14</v>
      </c>
      <c r="B1053" s="5">
        <v>417</v>
      </c>
      <c r="D1053" s="5">
        <f t="shared" si="168"/>
        <v>417</v>
      </c>
      <c r="F1053" s="5">
        <f t="shared" si="169"/>
        <v>0</v>
      </c>
      <c r="I1053" s="52"/>
      <c r="J1053" s="101"/>
      <c r="K1053" s="55"/>
      <c r="L1053" s="52"/>
      <c r="M1053" s="55"/>
      <c r="N1053" s="52"/>
      <c r="O1053" s="52"/>
      <c r="P1053" s="95"/>
      <c r="Q1053" s="52"/>
      <c r="R1053" s="52"/>
      <c r="S1053" s="52"/>
      <c r="T1053" s="52"/>
      <c r="U1053" s="52"/>
      <c r="V1053" s="52"/>
      <c r="W1053" s="52"/>
      <c r="X1053" s="52"/>
      <c r="Y1053" s="52"/>
      <c r="Z1053" s="52"/>
      <c r="AA1053" s="52"/>
      <c r="AB1053" s="52"/>
      <c r="AC1053" s="52"/>
    </row>
    <row r="1054" spans="1:29" x14ac:dyDescent="0.25">
      <c r="A1054" s="19" t="s">
        <v>15</v>
      </c>
      <c r="B1054" s="5">
        <v>417</v>
      </c>
      <c r="D1054" s="5">
        <f t="shared" si="168"/>
        <v>417</v>
      </c>
      <c r="F1054" s="5">
        <f t="shared" si="169"/>
        <v>0</v>
      </c>
      <c r="I1054" s="52"/>
      <c r="J1054" s="101"/>
      <c r="K1054" s="55"/>
      <c r="L1054" s="52"/>
      <c r="M1054" s="55"/>
      <c r="N1054" s="52"/>
      <c r="O1054" s="52"/>
      <c r="P1054" s="95"/>
      <c r="Q1054" s="52"/>
      <c r="R1054" s="52"/>
      <c r="S1054" s="52"/>
      <c r="T1054" s="52"/>
      <c r="U1054" s="52"/>
      <c r="V1054" s="52"/>
      <c r="W1054" s="52"/>
      <c r="X1054" s="52"/>
      <c r="Y1054" s="52"/>
      <c r="Z1054" s="52"/>
      <c r="AA1054" s="52"/>
      <c r="AB1054" s="52"/>
      <c r="AC1054" s="52"/>
    </row>
    <row r="1055" spans="1:29" x14ac:dyDescent="0.25">
      <c r="A1055" s="6" t="s">
        <v>16</v>
      </c>
      <c r="B1055" s="7">
        <f>SUM(B1043:B1054)</f>
        <v>15000</v>
      </c>
      <c r="D1055" s="23">
        <f>SUM(D1043:D1054)</f>
        <v>5385.0999999999995</v>
      </c>
      <c r="F1055" s="7">
        <f>SUM(F1043:F1054)</f>
        <v>9614.9000000000015</v>
      </c>
      <c r="I1055" s="52"/>
      <c r="J1055" s="101"/>
      <c r="K1055" s="55"/>
      <c r="L1055" s="52"/>
      <c r="M1055" s="55"/>
      <c r="N1055" s="52"/>
      <c r="O1055" s="52"/>
      <c r="P1055" s="95"/>
      <c r="Q1055" s="52"/>
      <c r="R1055" s="52"/>
      <c r="S1055" s="52"/>
      <c r="T1055" s="52"/>
      <c r="U1055" s="52"/>
      <c r="V1055" s="52"/>
      <c r="W1055" s="52"/>
      <c r="X1055" s="52"/>
      <c r="Y1055" s="52"/>
      <c r="Z1055" s="52"/>
      <c r="AA1055" s="52"/>
      <c r="AB1055" s="52"/>
      <c r="AC1055" s="52"/>
    </row>
    <row r="1056" spans="1:29" x14ac:dyDescent="0.25">
      <c r="I1056" s="52"/>
      <c r="J1056" s="101"/>
      <c r="K1056" s="55"/>
      <c r="L1056" s="52"/>
      <c r="M1056" s="55"/>
      <c r="N1056" s="52"/>
      <c r="O1056" s="52"/>
      <c r="P1056" s="95"/>
      <c r="Q1056" s="52"/>
      <c r="R1056" s="52"/>
      <c r="S1056" s="52"/>
      <c r="T1056" s="52"/>
      <c r="U1056" s="52"/>
      <c r="V1056" s="52"/>
      <c r="W1056" s="52"/>
      <c r="X1056" s="52"/>
      <c r="Y1056" s="52"/>
      <c r="Z1056" s="52"/>
      <c r="AA1056" s="52"/>
      <c r="AB1056" s="52"/>
      <c r="AC1056" s="52"/>
    </row>
    <row r="1057" spans="1:29" x14ac:dyDescent="0.25">
      <c r="I1057" s="52"/>
      <c r="J1057" s="101"/>
      <c r="K1057" s="55"/>
      <c r="L1057" s="52"/>
      <c r="M1057" s="55"/>
      <c r="N1057" s="52"/>
      <c r="O1057" s="52"/>
      <c r="P1057" s="95"/>
      <c r="Q1057" s="52"/>
      <c r="R1057" s="52"/>
      <c r="S1057" s="52"/>
      <c r="T1057" s="52"/>
      <c r="U1057" s="52"/>
      <c r="V1057" s="52"/>
      <c r="W1057" s="52"/>
      <c r="X1057" s="52"/>
      <c r="Y1057" s="52"/>
      <c r="Z1057" s="52"/>
      <c r="AA1057" s="52"/>
      <c r="AB1057" s="52"/>
      <c r="AC1057" s="52"/>
    </row>
    <row r="1058" spans="1:29" ht="20.100000000000001" customHeight="1" x14ac:dyDescent="0.25">
      <c r="A1058" s="22">
        <v>29604</v>
      </c>
      <c r="B1058" s="173" t="s">
        <v>52</v>
      </c>
      <c r="C1058" s="173"/>
      <c r="D1058" s="173"/>
      <c r="E1058" s="173"/>
      <c r="F1058" s="173"/>
      <c r="G1058" s="173"/>
      <c r="H1058" s="173"/>
      <c r="I1058" s="52"/>
      <c r="J1058" s="101"/>
      <c r="K1058" s="55"/>
      <c r="L1058" s="52"/>
      <c r="M1058" s="55"/>
      <c r="N1058" s="52"/>
      <c r="O1058" s="52"/>
      <c r="P1058" s="95"/>
      <c r="Q1058" s="52"/>
      <c r="R1058" s="52"/>
      <c r="S1058" s="52"/>
      <c r="T1058" s="52"/>
      <c r="U1058" s="52"/>
      <c r="V1058" s="52"/>
      <c r="W1058" s="52"/>
      <c r="X1058" s="52"/>
      <c r="Y1058" s="52"/>
      <c r="Z1058" s="52"/>
      <c r="AA1058" s="52"/>
      <c r="AB1058" s="52"/>
      <c r="AC1058" s="52"/>
    </row>
    <row r="1059" spans="1:29" x14ac:dyDescent="0.25">
      <c r="D1059" s="23">
        <v>5000</v>
      </c>
      <c r="E1059" s="2">
        <v>12</v>
      </c>
      <c r="F1059" s="2"/>
      <c r="G1059" s="10">
        <f>D1059/E1059</f>
        <v>416.66666666666669</v>
      </c>
      <c r="I1059" s="52"/>
      <c r="J1059" s="101"/>
      <c r="K1059" s="55"/>
      <c r="L1059" s="52"/>
      <c r="M1059" s="55"/>
      <c r="N1059" s="52"/>
      <c r="O1059" s="52"/>
      <c r="P1059" s="95"/>
      <c r="Q1059" s="52"/>
      <c r="R1059" s="52"/>
      <c r="S1059" s="52"/>
      <c r="T1059" s="52"/>
      <c r="U1059" s="52"/>
      <c r="V1059" s="52"/>
      <c r="W1059" s="52"/>
      <c r="X1059" s="52"/>
      <c r="Y1059" s="52"/>
      <c r="Z1059" s="52"/>
      <c r="AA1059" s="52"/>
      <c r="AB1059" s="52"/>
      <c r="AC1059" s="52"/>
    </row>
    <row r="1060" spans="1:29" s="20" customFormat="1" ht="20.100000000000001" customHeight="1" x14ac:dyDescent="0.25">
      <c r="B1060" s="22" t="s">
        <v>1</v>
      </c>
      <c r="C1060" s="22"/>
      <c r="D1060" s="24" t="s">
        <v>2</v>
      </c>
      <c r="E1060" s="22"/>
      <c r="F1060" s="22" t="s">
        <v>3</v>
      </c>
      <c r="G1060" s="27"/>
      <c r="I1060" s="52"/>
      <c r="J1060" s="101"/>
      <c r="K1060" s="55"/>
      <c r="L1060" s="52"/>
      <c r="M1060" s="55"/>
      <c r="N1060" s="52"/>
      <c r="O1060" s="52"/>
      <c r="P1060" s="95"/>
      <c r="Q1060" s="52"/>
      <c r="R1060" s="96"/>
      <c r="S1060" s="96"/>
      <c r="T1060" s="96"/>
      <c r="U1060" s="96"/>
      <c r="V1060" s="96"/>
      <c r="W1060" s="96"/>
      <c r="X1060" s="96"/>
      <c r="Y1060" s="96"/>
      <c r="Z1060" s="96"/>
      <c r="AA1060" s="96"/>
      <c r="AB1060" s="96"/>
      <c r="AC1060" s="96"/>
    </row>
    <row r="1061" spans="1:29" x14ac:dyDescent="0.25">
      <c r="A1061" s="19" t="s">
        <v>4</v>
      </c>
      <c r="B1061" s="5">
        <v>416</v>
      </c>
      <c r="D1061" s="5">
        <f>B1061-F1061</f>
        <v>416</v>
      </c>
      <c r="F1061" s="5">
        <f>SUM(J1061:AD1061)</f>
        <v>0</v>
      </c>
      <c r="I1061" s="96"/>
      <c r="J1061" s="95"/>
      <c r="K1061" s="107"/>
      <c r="L1061" s="96"/>
      <c r="M1061" s="107"/>
      <c r="N1061" s="96"/>
      <c r="O1061" s="96"/>
      <c r="P1061" s="95"/>
      <c r="Q1061" s="96"/>
      <c r="R1061" s="52"/>
      <c r="S1061" s="52"/>
      <c r="T1061" s="52"/>
      <c r="U1061" s="52"/>
      <c r="V1061" s="52"/>
      <c r="W1061" s="52"/>
      <c r="X1061" s="52"/>
      <c r="Y1061" s="52"/>
      <c r="Z1061" s="52"/>
      <c r="AA1061" s="52"/>
      <c r="AB1061" s="52"/>
      <c r="AC1061" s="52"/>
    </row>
    <row r="1062" spans="1:29" x14ac:dyDescent="0.25">
      <c r="A1062" s="19" t="s">
        <v>5</v>
      </c>
      <c r="B1062" s="5">
        <v>416</v>
      </c>
      <c r="D1062" s="5">
        <f t="shared" ref="D1062:D1072" si="170">B1062-F1062</f>
        <v>416</v>
      </c>
      <c r="F1062" s="5">
        <f t="shared" ref="F1062:F1072" si="171">SUM(J1062:AD1062)</f>
        <v>0</v>
      </c>
      <c r="I1062" s="52"/>
      <c r="J1062" s="101"/>
      <c r="K1062" s="55"/>
      <c r="L1062" s="52"/>
      <c r="M1062" s="55"/>
      <c r="N1062" s="52"/>
      <c r="O1062" s="52"/>
      <c r="P1062" s="95"/>
      <c r="Q1062" s="52"/>
      <c r="R1062" s="52"/>
      <c r="S1062" s="52"/>
      <c r="T1062" s="52"/>
      <c r="U1062" s="52"/>
      <c r="V1062" s="52"/>
      <c r="W1062" s="52"/>
      <c r="X1062" s="52"/>
      <c r="Y1062" s="52"/>
      <c r="Z1062" s="52"/>
      <c r="AA1062" s="52"/>
      <c r="AB1062" s="52"/>
      <c r="AC1062" s="52"/>
    </row>
    <row r="1063" spans="1:29" x14ac:dyDescent="0.25">
      <c r="A1063" s="19" t="s">
        <v>6</v>
      </c>
      <c r="B1063" s="5">
        <v>416</v>
      </c>
      <c r="D1063" s="5">
        <f t="shared" si="170"/>
        <v>416</v>
      </c>
      <c r="F1063" s="5">
        <f t="shared" si="171"/>
        <v>0</v>
      </c>
      <c r="I1063" s="52"/>
      <c r="J1063" s="101"/>
      <c r="K1063" s="55"/>
      <c r="L1063" s="52"/>
      <c r="M1063" s="55"/>
      <c r="N1063" s="52"/>
      <c r="O1063" s="52"/>
      <c r="P1063" s="95"/>
      <c r="Q1063" s="52"/>
      <c r="R1063" s="52"/>
      <c r="S1063" s="52"/>
      <c r="T1063" s="52"/>
      <c r="U1063" s="52"/>
      <c r="V1063" s="52"/>
      <c r="W1063" s="52"/>
      <c r="X1063" s="52"/>
      <c r="Y1063" s="52"/>
      <c r="Z1063" s="52"/>
      <c r="AA1063" s="52"/>
      <c r="AB1063" s="52"/>
      <c r="AC1063" s="52"/>
    </row>
    <row r="1064" spans="1:29" x14ac:dyDescent="0.25">
      <c r="A1064" s="19" t="s">
        <v>7</v>
      </c>
      <c r="B1064" s="5">
        <v>416</v>
      </c>
      <c r="D1064" s="5">
        <f t="shared" si="170"/>
        <v>416</v>
      </c>
      <c r="F1064" s="5">
        <f t="shared" si="171"/>
        <v>0</v>
      </c>
      <c r="I1064" s="52"/>
      <c r="J1064" s="101"/>
      <c r="K1064" s="55"/>
      <c r="L1064" s="52"/>
      <c r="M1064" s="55"/>
      <c r="N1064" s="52"/>
      <c r="O1064" s="52"/>
      <c r="P1064" s="95"/>
      <c r="Q1064" s="52"/>
      <c r="R1064" s="52"/>
      <c r="S1064" s="52"/>
      <c r="T1064" s="52"/>
      <c r="U1064" s="52"/>
      <c r="V1064" s="52"/>
      <c r="W1064" s="52"/>
      <c r="X1064" s="52"/>
      <c r="Y1064" s="52"/>
      <c r="Z1064" s="52"/>
      <c r="AA1064" s="52"/>
      <c r="AB1064" s="52"/>
      <c r="AC1064" s="52"/>
    </row>
    <row r="1065" spans="1:29" x14ac:dyDescent="0.25">
      <c r="A1065" s="19" t="s">
        <v>8</v>
      </c>
      <c r="B1065" s="5">
        <v>417</v>
      </c>
      <c r="D1065" s="5">
        <f t="shared" si="170"/>
        <v>417</v>
      </c>
      <c r="F1065" s="5">
        <f t="shared" si="171"/>
        <v>0</v>
      </c>
      <c r="I1065" s="52"/>
      <c r="J1065" s="101"/>
      <c r="K1065" s="55"/>
      <c r="L1065" s="52"/>
      <c r="M1065" s="55"/>
      <c r="N1065" s="52"/>
      <c r="O1065" s="52"/>
      <c r="P1065" s="95"/>
      <c r="Q1065" s="52"/>
      <c r="R1065" s="52"/>
      <c r="S1065" s="52"/>
      <c r="T1065" s="52"/>
      <c r="U1065" s="52"/>
      <c r="V1065" s="52"/>
      <c r="W1065" s="52"/>
      <c r="X1065" s="52"/>
      <c r="Y1065" s="52"/>
      <c r="Z1065" s="52"/>
      <c r="AA1065" s="52"/>
      <c r="AB1065" s="52"/>
      <c r="AC1065" s="52"/>
    </row>
    <row r="1066" spans="1:29" x14ac:dyDescent="0.25">
      <c r="A1066" s="19" t="s">
        <v>9</v>
      </c>
      <c r="B1066" s="5">
        <v>417</v>
      </c>
      <c r="D1066" s="5">
        <f t="shared" si="170"/>
        <v>417</v>
      </c>
      <c r="F1066" s="5">
        <f t="shared" si="171"/>
        <v>0</v>
      </c>
      <c r="I1066" s="52"/>
      <c r="J1066" s="101"/>
      <c r="K1066" s="55"/>
      <c r="L1066" s="55"/>
      <c r="M1066" s="55"/>
      <c r="N1066" s="52"/>
      <c r="O1066" s="52"/>
      <c r="P1066" s="95"/>
      <c r="Q1066" s="52"/>
      <c r="R1066" s="52"/>
      <c r="S1066" s="52"/>
      <c r="T1066" s="52"/>
      <c r="U1066" s="52"/>
      <c r="V1066" s="52"/>
      <c r="W1066" s="52"/>
      <c r="X1066" s="52"/>
      <c r="Y1066" s="52"/>
      <c r="Z1066" s="52"/>
      <c r="AA1066" s="52"/>
      <c r="AB1066" s="52"/>
      <c r="AC1066" s="52"/>
    </row>
    <row r="1067" spans="1:29" x14ac:dyDescent="0.25">
      <c r="A1067" s="19" t="s">
        <v>10</v>
      </c>
      <c r="B1067" s="5">
        <v>417</v>
      </c>
      <c r="D1067" s="5">
        <f t="shared" si="170"/>
        <v>-337</v>
      </c>
      <c r="F1067" s="5">
        <f t="shared" si="171"/>
        <v>754</v>
      </c>
      <c r="I1067" s="52"/>
      <c r="J1067" s="101"/>
      <c r="K1067" s="55"/>
      <c r="L1067" s="52"/>
      <c r="M1067" s="55"/>
      <c r="N1067" s="52"/>
      <c r="O1067" s="55"/>
      <c r="P1067" s="95"/>
      <c r="Q1067" s="52"/>
      <c r="R1067" s="55">
        <f>754</f>
        <v>754</v>
      </c>
      <c r="S1067" s="52"/>
      <c r="T1067" s="52"/>
      <c r="U1067" s="52"/>
      <c r="V1067" s="52"/>
      <c r="W1067" s="52"/>
      <c r="X1067" s="52"/>
      <c r="Y1067" s="52"/>
      <c r="Z1067" s="52"/>
      <c r="AA1067" s="52"/>
      <c r="AB1067" s="52"/>
      <c r="AC1067" s="52"/>
    </row>
    <row r="1068" spans="1:29" x14ac:dyDescent="0.25">
      <c r="A1068" s="19" t="s">
        <v>11</v>
      </c>
      <c r="B1068" s="5">
        <v>417</v>
      </c>
      <c r="D1068" s="5">
        <f t="shared" si="170"/>
        <v>417</v>
      </c>
      <c r="F1068" s="5">
        <f t="shared" si="171"/>
        <v>0</v>
      </c>
      <c r="I1068" s="52"/>
      <c r="J1068" s="101"/>
      <c r="K1068" s="55"/>
      <c r="L1068" s="52"/>
      <c r="M1068" s="55"/>
      <c r="N1068" s="52"/>
      <c r="O1068" s="52"/>
      <c r="P1068" s="95"/>
      <c r="Q1068" s="52"/>
      <c r="R1068" s="52"/>
      <c r="S1068" s="52"/>
      <c r="T1068" s="52"/>
      <c r="U1068" s="52"/>
      <c r="V1068" s="52"/>
      <c r="W1068" s="52"/>
      <c r="X1068" s="52"/>
      <c r="Y1068" s="52"/>
      <c r="Z1068" s="52"/>
      <c r="AA1068" s="52"/>
      <c r="AB1068" s="52"/>
      <c r="AC1068" s="52"/>
    </row>
    <row r="1069" spans="1:29" x14ac:dyDescent="0.25">
      <c r="A1069" s="19" t="s">
        <v>12</v>
      </c>
      <c r="B1069" s="5">
        <v>417</v>
      </c>
      <c r="D1069" s="5">
        <f t="shared" si="170"/>
        <v>-197.79999999999995</v>
      </c>
      <c r="F1069" s="5">
        <f t="shared" si="171"/>
        <v>614.79999999999995</v>
      </c>
      <c r="I1069" s="52"/>
      <c r="J1069" s="101"/>
      <c r="K1069" s="55">
        <f>614.8</f>
        <v>614.79999999999995</v>
      </c>
      <c r="L1069" s="52"/>
      <c r="M1069" s="55"/>
      <c r="N1069" s="52"/>
      <c r="O1069" s="52"/>
      <c r="P1069" s="95"/>
      <c r="Q1069" s="52"/>
      <c r="R1069" s="52"/>
      <c r="S1069" s="52"/>
      <c r="T1069" s="52"/>
      <c r="U1069" s="52"/>
      <c r="V1069" s="52"/>
      <c r="W1069" s="52"/>
      <c r="X1069" s="52"/>
      <c r="Y1069" s="52"/>
      <c r="Z1069" s="52"/>
      <c r="AA1069" s="52"/>
      <c r="AB1069" s="52"/>
      <c r="AC1069" s="52"/>
    </row>
    <row r="1070" spans="1:29" x14ac:dyDescent="0.25">
      <c r="A1070" s="19" t="s">
        <v>13</v>
      </c>
      <c r="B1070" s="5">
        <v>417</v>
      </c>
      <c r="D1070" s="5">
        <f t="shared" si="170"/>
        <v>243</v>
      </c>
      <c r="F1070" s="5">
        <f t="shared" si="171"/>
        <v>174</v>
      </c>
      <c r="I1070" s="52"/>
      <c r="J1070" s="101"/>
      <c r="K1070" s="55"/>
      <c r="L1070" s="52"/>
      <c r="M1070" s="55"/>
      <c r="N1070" s="55">
        <f>174</f>
        <v>174</v>
      </c>
      <c r="O1070" s="52"/>
      <c r="P1070" s="95"/>
      <c r="Q1070" s="52"/>
      <c r="R1070" s="52"/>
      <c r="S1070" s="52"/>
      <c r="T1070" s="52"/>
      <c r="U1070" s="52"/>
      <c r="V1070" s="52"/>
      <c r="W1070" s="52"/>
      <c r="X1070" s="52"/>
      <c r="Y1070" s="52"/>
      <c r="Z1070" s="52"/>
      <c r="AA1070" s="52"/>
      <c r="AB1070" s="52"/>
      <c r="AC1070" s="52"/>
    </row>
    <row r="1071" spans="1:29" x14ac:dyDescent="0.25">
      <c r="A1071" s="19" t="s">
        <v>14</v>
      </c>
      <c r="B1071" s="5">
        <v>417</v>
      </c>
      <c r="D1071" s="5">
        <f t="shared" si="170"/>
        <v>417</v>
      </c>
      <c r="F1071" s="5">
        <f t="shared" si="171"/>
        <v>0</v>
      </c>
      <c r="I1071" s="52"/>
      <c r="J1071" s="101"/>
      <c r="K1071" s="55"/>
      <c r="L1071" s="52"/>
      <c r="M1071" s="55"/>
      <c r="N1071" s="52"/>
      <c r="O1071" s="52"/>
      <c r="P1071" s="95"/>
      <c r="Q1071" s="52"/>
      <c r="R1071" s="52"/>
      <c r="S1071" s="52"/>
      <c r="T1071" s="52"/>
      <c r="U1071" s="52"/>
      <c r="V1071" s="52"/>
      <c r="W1071" s="52"/>
      <c r="X1071" s="52"/>
      <c r="Y1071" s="52"/>
      <c r="Z1071" s="52"/>
      <c r="AA1071" s="52"/>
      <c r="AB1071" s="52"/>
      <c r="AC1071" s="52"/>
    </row>
    <row r="1072" spans="1:29" x14ac:dyDescent="0.25">
      <c r="A1072" s="19" t="s">
        <v>15</v>
      </c>
      <c r="B1072" s="5">
        <v>417</v>
      </c>
      <c r="D1072" s="5">
        <f t="shared" si="170"/>
        <v>417</v>
      </c>
      <c r="F1072" s="5">
        <f t="shared" si="171"/>
        <v>0</v>
      </c>
      <c r="I1072" s="52"/>
      <c r="J1072" s="101"/>
      <c r="K1072" s="55"/>
      <c r="L1072" s="52"/>
      <c r="M1072" s="55"/>
      <c r="N1072" s="52"/>
      <c r="O1072" s="52"/>
      <c r="P1072" s="95"/>
      <c r="Q1072" s="52"/>
      <c r="R1072" s="52"/>
      <c r="S1072" s="52"/>
      <c r="T1072" s="52"/>
      <c r="U1072" s="52"/>
      <c r="V1072" s="52"/>
      <c r="W1072" s="52"/>
      <c r="X1072" s="52"/>
      <c r="Y1072" s="52"/>
      <c r="Z1072" s="52"/>
      <c r="AA1072" s="52"/>
      <c r="AB1072" s="52"/>
      <c r="AC1072" s="52"/>
    </row>
    <row r="1073" spans="1:29" x14ac:dyDescent="0.25">
      <c r="A1073" s="6" t="s">
        <v>16</v>
      </c>
      <c r="B1073" s="7">
        <f>SUM(B1061:B1072)</f>
        <v>5000</v>
      </c>
      <c r="D1073" s="23">
        <f>SUM(D1061:D1072)</f>
        <v>3457.2</v>
      </c>
      <c r="F1073" s="7">
        <f>SUM(F1061:F1072)</f>
        <v>1542.8</v>
      </c>
      <c r="I1073" s="52"/>
      <c r="J1073" s="101"/>
      <c r="K1073" s="55"/>
      <c r="L1073" s="52"/>
      <c r="M1073" s="55"/>
      <c r="N1073" s="52"/>
      <c r="O1073" s="52"/>
      <c r="P1073" s="95"/>
      <c r="Q1073" s="52"/>
      <c r="R1073" s="52"/>
      <c r="S1073" s="52"/>
      <c r="T1073" s="52"/>
      <c r="U1073" s="52"/>
      <c r="V1073" s="52"/>
      <c r="W1073" s="52"/>
      <c r="X1073" s="52"/>
      <c r="Y1073" s="52"/>
      <c r="Z1073" s="52"/>
      <c r="AA1073" s="52"/>
      <c r="AB1073" s="52"/>
      <c r="AC1073" s="52"/>
    </row>
    <row r="1074" spans="1:29" x14ac:dyDescent="0.25">
      <c r="A1074" s="6"/>
      <c r="B1074" s="7"/>
      <c r="D1074" s="7"/>
      <c r="F1074" s="7"/>
      <c r="I1074" s="52"/>
      <c r="J1074" s="101"/>
      <c r="K1074" s="55"/>
      <c r="L1074" s="52"/>
      <c r="M1074" s="55"/>
      <c r="N1074" s="52"/>
      <c r="O1074" s="52"/>
      <c r="P1074" s="95"/>
      <c r="Q1074" s="52"/>
      <c r="R1074" s="52"/>
      <c r="S1074" s="52"/>
      <c r="T1074" s="52"/>
      <c r="U1074" s="52"/>
      <c r="V1074" s="52"/>
      <c r="W1074" s="52"/>
      <c r="X1074" s="52"/>
      <c r="Y1074" s="52"/>
      <c r="Z1074" s="52"/>
      <c r="AA1074" s="52"/>
      <c r="AB1074" s="52"/>
      <c r="AC1074" s="52"/>
    </row>
    <row r="1075" spans="1:29" x14ac:dyDescent="0.25">
      <c r="I1075" s="52"/>
      <c r="J1075" s="101"/>
      <c r="K1075" s="55"/>
      <c r="L1075" s="52"/>
      <c r="M1075" s="55"/>
      <c r="N1075" s="52"/>
      <c r="O1075" s="52"/>
      <c r="P1075" s="95"/>
      <c r="Q1075" s="52"/>
      <c r="R1075" s="52"/>
      <c r="S1075" s="52"/>
      <c r="T1075" s="52"/>
      <c r="U1075" s="52"/>
      <c r="V1075" s="52"/>
      <c r="W1075" s="52"/>
      <c r="X1075" s="52"/>
      <c r="Y1075" s="52"/>
      <c r="Z1075" s="52"/>
      <c r="AA1075" s="52"/>
      <c r="AB1075" s="52"/>
      <c r="AC1075" s="52"/>
    </row>
    <row r="1076" spans="1:29" ht="20.100000000000001" customHeight="1" x14ac:dyDescent="0.25">
      <c r="A1076" s="174">
        <v>29605</v>
      </c>
      <c r="B1076" s="175" t="s">
        <v>84</v>
      </c>
      <c r="C1076" s="175"/>
      <c r="D1076" s="175"/>
      <c r="E1076" s="175"/>
      <c r="F1076" s="175"/>
      <c r="G1076" s="175"/>
      <c r="H1076" s="175"/>
      <c r="I1076" s="52"/>
      <c r="J1076" s="101"/>
      <c r="K1076" s="55"/>
      <c r="L1076" s="52"/>
      <c r="M1076" s="55"/>
      <c r="N1076" s="52"/>
      <c r="O1076" s="52"/>
      <c r="P1076" s="95"/>
      <c r="Q1076" s="52"/>
      <c r="R1076" s="52"/>
      <c r="S1076" s="52"/>
      <c r="T1076" s="52"/>
      <c r="U1076" s="52"/>
      <c r="V1076" s="52"/>
      <c r="W1076" s="52"/>
      <c r="X1076" s="52"/>
      <c r="Y1076" s="52"/>
      <c r="Z1076" s="52"/>
      <c r="AA1076" s="52"/>
      <c r="AB1076" s="52"/>
      <c r="AC1076" s="52"/>
    </row>
    <row r="1077" spans="1:29" x14ac:dyDescent="0.25">
      <c r="A1077" s="174"/>
      <c r="B1077" s="175"/>
      <c r="C1077" s="175"/>
      <c r="D1077" s="175"/>
      <c r="E1077" s="175"/>
      <c r="F1077" s="175"/>
      <c r="G1077" s="175"/>
      <c r="H1077" s="175"/>
      <c r="I1077" s="52"/>
      <c r="J1077" s="101"/>
      <c r="K1077" s="55"/>
      <c r="L1077" s="52"/>
      <c r="M1077" s="55"/>
      <c r="N1077" s="52"/>
      <c r="O1077" s="52"/>
      <c r="P1077" s="95"/>
      <c r="Q1077" s="52"/>
      <c r="R1077" s="52"/>
      <c r="S1077" s="52"/>
      <c r="T1077" s="52"/>
      <c r="U1077" s="52"/>
      <c r="V1077" s="52"/>
      <c r="W1077" s="52"/>
      <c r="X1077" s="52"/>
      <c r="Y1077" s="52"/>
      <c r="Z1077" s="52"/>
      <c r="AA1077" s="52"/>
      <c r="AB1077" s="52"/>
      <c r="AC1077" s="52"/>
    </row>
    <row r="1078" spans="1:29" x14ac:dyDescent="0.25">
      <c r="D1078" s="23">
        <v>100</v>
      </c>
      <c r="E1078" s="2">
        <v>12</v>
      </c>
      <c r="F1078" s="2"/>
      <c r="G1078" s="10">
        <f>D1078/E1078</f>
        <v>8.3333333333333339</v>
      </c>
      <c r="I1078" s="52"/>
      <c r="J1078" s="101"/>
      <c r="K1078" s="55"/>
      <c r="L1078" s="52"/>
      <c r="M1078" s="55"/>
      <c r="N1078" s="52"/>
      <c r="O1078" s="52"/>
      <c r="P1078" s="95"/>
      <c r="Q1078" s="52"/>
      <c r="R1078" s="52"/>
      <c r="S1078" s="52"/>
      <c r="T1078" s="52"/>
      <c r="U1078" s="52"/>
      <c r="V1078" s="52"/>
      <c r="W1078" s="52"/>
      <c r="X1078" s="52"/>
      <c r="Y1078" s="52"/>
      <c r="Z1078" s="52"/>
      <c r="AA1078" s="52"/>
      <c r="AB1078" s="52"/>
      <c r="AC1078" s="52"/>
    </row>
    <row r="1079" spans="1:29" s="20" customFormat="1" ht="20.100000000000001" customHeight="1" x14ac:dyDescent="0.25">
      <c r="B1079" s="22" t="s">
        <v>1</v>
      </c>
      <c r="C1079" s="22"/>
      <c r="D1079" s="24" t="s">
        <v>2</v>
      </c>
      <c r="E1079" s="22"/>
      <c r="F1079" s="22" t="s">
        <v>3</v>
      </c>
      <c r="G1079" s="27"/>
      <c r="I1079" s="52"/>
      <c r="J1079" s="101"/>
      <c r="K1079" s="55"/>
      <c r="L1079" s="52"/>
      <c r="M1079" s="55"/>
      <c r="N1079" s="52"/>
      <c r="O1079" s="52"/>
      <c r="P1079" s="95"/>
      <c r="Q1079" s="52"/>
      <c r="R1079" s="96"/>
      <c r="S1079" s="96"/>
      <c r="T1079" s="96"/>
      <c r="U1079" s="96"/>
      <c r="V1079" s="96"/>
      <c r="W1079" s="96"/>
      <c r="X1079" s="96"/>
      <c r="Y1079" s="96"/>
      <c r="Z1079" s="96"/>
      <c r="AA1079" s="96"/>
      <c r="AB1079" s="96"/>
      <c r="AC1079" s="96"/>
    </row>
    <row r="1080" spans="1:29" x14ac:dyDescent="0.25">
      <c r="A1080" s="19" t="s">
        <v>4</v>
      </c>
      <c r="B1080" s="5">
        <v>0</v>
      </c>
      <c r="D1080" s="5">
        <f>B1080-F1080</f>
        <v>0</v>
      </c>
      <c r="F1080" s="5">
        <f>SUM(J1080:AZ1080)</f>
        <v>0</v>
      </c>
      <c r="I1080" s="96"/>
      <c r="J1080" s="95"/>
      <c r="K1080" s="107"/>
      <c r="L1080" s="96"/>
      <c r="M1080" s="107"/>
      <c r="N1080" s="96"/>
      <c r="O1080" s="96"/>
      <c r="P1080" s="95"/>
      <c r="Q1080" s="96"/>
      <c r="R1080" s="52"/>
      <c r="S1080" s="52"/>
      <c r="T1080" s="52"/>
      <c r="U1080" s="52"/>
      <c r="V1080" s="52"/>
      <c r="W1080" s="52"/>
      <c r="X1080" s="52"/>
      <c r="Y1080" s="52"/>
      <c r="Z1080" s="52"/>
      <c r="AA1080" s="52"/>
      <c r="AB1080" s="52"/>
      <c r="AC1080" s="52"/>
    </row>
    <row r="1081" spans="1:29" x14ac:dyDescent="0.25">
      <c r="A1081" s="19" t="s">
        <v>5</v>
      </c>
      <c r="B1081" s="5">
        <v>0</v>
      </c>
      <c r="D1081" s="5">
        <f t="shared" ref="D1081:D1091" si="172">B1081-F1081</f>
        <v>0</v>
      </c>
      <c r="F1081" s="5">
        <f t="shared" ref="F1081" si="173">SUM(J1081:AZ1081)</f>
        <v>0</v>
      </c>
      <c r="I1081" s="52"/>
      <c r="J1081" s="101"/>
      <c r="K1081" s="55"/>
      <c r="L1081" s="52"/>
      <c r="M1081" s="55"/>
      <c r="N1081" s="52"/>
      <c r="O1081" s="52"/>
      <c r="P1081" s="95"/>
      <c r="Q1081" s="52"/>
      <c r="R1081" s="52"/>
      <c r="S1081" s="52"/>
      <c r="T1081" s="52"/>
      <c r="U1081" s="52"/>
      <c r="V1081" s="52"/>
      <c r="W1081" s="52"/>
      <c r="X1081" s="52"/>
      <c r="Y1081" s="52"/>
      <c r="Z1081" s="52"/>
      <c r="AA1081" s="52"/>
      <c r="AB1081" s="52"/>
      <c r="AC1081" s="52"/>
    </row>
    <row r="1082" spans="1:29" x14ac:dyDescent="0.25">
      <c r="A1082" s="19" t="s">
        <v>6</v>
      </c>
      <c r="B1082" s="5">
        <v>100</v>
      </c>
      <c r="D1082" s="5">
        <f t="shared" si="172"/>
        <v>100</v>
      </c>
      <c r="F1082" s="5">
        <f>SUM(J1082:AZ1082)</f>
        <v>0</v>
      </c>
      <c r="I1082" s="52"/>
      <c r="J1082" s="101"/>
      <c r="K1082" s="55"/>
      <c r="L1082" s="52"/>
      <c r="M1082" s="55"/>
      <c r="N1082" s="52"/>
      <c r="O1082" s="52"/>
      <c r="P1082" s="95"/>
      <c r="Q1082" s="52"/>
      <c r="R1082" s="52"/>
      <c r="S1082" s="52"/>
      <c r="T1082" s="52"/>
      <c r="U1082" s="52"/>
      <c r="V1082" s="52"/>
      <c r="W1082" s="52"/>
      <c r="X1082" s="52"/>
      <c r="Y1082" s="52"/>
      <c r="Z1082" s="52"/>
      <c r="AA1082" s="52"/>
      <c r="AB1082" s="52"/>
      <c r="AC1082" s="52"/>
    </row>
    <row r="1083" spans="1:29" x14ac:dyDescent="0.25">
      <c r="A1083" s="19" t="s">
        <v>7</v>
      </c>
      <c r="B1083" s="5">
        <v>0</v>
      </c>
      <c r="D1083" s="5">
        <f t="shared" si="172"/>
        <v>0</v>
      </c>
      <c r="F1083" s="5">
        <f t="shared" ref="F1083:F1086" si="174">SUM(J1083:AZ1083)</f>
        <v>0</v>
      </c>
      <c r="I1083" s="52"/>
      <c r="J1083" s="101"/>
      <c r="K1083" s="55"/>
      <c r="L1083" s="52"/>
      <c r="M1083" s="55"/>
      <c r="N1083" s="52"/>
      <c r="O1083" s="52"/>
      <c r="P1083" s="95"/>
      <c r="Q1083" s="52"/>
      <c r="R1083" s="52"/>
      <c r="S1083" s="52"/>
      <c r="T1083" s="52"/>
      <c r="U1083" s="52"/>
      <c r="V1083" s="52"/>
      <c r="W1083" s="52"/>
      <c r="X1083" s="52"/>
      <c r="Y1083" s="52"/>
      <c r="Z1083" s="52"/>
      <c r="AA1083" s="52"/>
      <c r="AB1083" s="52"/>
      <c r="AC1083" s="52"/>
    </row>
    <row r="1084" spans="1:29" x14ac:dyDescent="0.25">
      <c r="A1084" s="19" t="s">
        <v>8</v>
      </c>
      <c r="B1084" s="5">
        <v>0</v>
      </c>
      <c r="D1084" s="5">
        <f t="shared" si="172"/>
        <v>0</v>
      </c>
      <c r="F1084" s="5">
        <f t="shared" si="174"/>
        <v>0</v>
      </c>
      <c r="I1084" s="52"/>
      <c r="J1084" s="101"/>
      <c r="K1084" s="55"/>
      <c r="L1084" s="52"/>
      <c r="M1084" s="55"/>
      <c r="N1084" s="52"/>
      <c r="O1084" s="52"/>
      <c r="P1084" s="95"/>
      <c r="Q1084" s="52"/>
      <c r="R1084" s="52"/>
      <c r="S1084" s="52"/>
      <c r="T1084" s="52"/>
      <c r="U1084" s="52"/>
      <c r="V1084" s="52"/>
      <c r="W1084" s="52"/>
      <c r="X1084" s="52"/>
      <c r="Y1084" s="52"/>
      <c r="Z1084" s="52"/>
      <c r="AA1084" s="52"/>
      <c r="AB1084" s="52"/>
      <c r="AC1084" s="52"/>
    </row>
    <row r="1085" spans="1:29" x14ac:dyDescent="0.25">
      <c r="A1085" s="19" t="s">
        <v>9</v>
      </c>
      <c r="B1085" s="5">
        <v>0</v>
      </c>
      <c r="D1085" s="5">
        <f t="shared" si="172"/>
        <v>0</v>
      </c>
      <c r="F1085" s="5">
        <f t="shared" si="174"/>
        <v>0</v>
      </c>
      <c r="I1085" s="52"/>
      <c r="J1085" s="101"/>
      <c r="K1085" s="55"/>
      <c r="L1085" s="52"/>
      <c r="M1085" s="55"/>
      <c r="N1085" s="52"/>
      <c r="O1085" s="52"/>
      <c r="P1085" s="95"/>
      <c r="Q1085" s="52"/>
      <c r="R1085" s="52"/>
      <c r="S1085" s="52"/>
      <c r="T1085" s="52"/>
      <c r="U1085" s="52"/>
      <c r="V1085" s="52"/>
      <c r="W1085" s="52"/>
      <c r="X1085" s="52"/>
      <c r="Y1085" s="52"/>
      <c r="Z1085" s="52"/>
      <c r="AA1085" s="52"/>
      <c r="AB1085" s="52"/>
      <c r="AC1085" s="52"/>
    </row>
    <row r="1086" spans="1:29" x14ac:dyDescent="0.25">
      <c r="A1086" s="19" t="s">
        <v>10</v>
      </c>
      <c r="B1086" s="5">
        <v>0</v>
      </c>
      <c r="D1086" s="5">
        <f t="shared" si="172"/>
        <v>0</v>
      </c>
      <c r="F1086" s="5">
        <f t="shared" si="174"/>
        <v>0</v>
      </c>
      <c r="I1086" s="52"/>
      <c r="J1086" s="101"/>
      <c r="K1086" s="55"/>
      <c r="L1086" s="52"/>
      <c r="M1086" s="55"/>
      <c r="N1086" s="52"/>
      <c r="O1086" s="52"/>
      <c r="P1086" s="95"/>
      <c r="Q1086" s="52"/>
      <c r="R1086" s="52"/>
      <c r="S1086" s="52"/>
      <c r="T1086" s="52"/>
      <c r="U1086" s="52"/>
      <c r="V1086" s="52"/>
      <c r="W1086" s="52"/>
      <c r="X1086" s="52"/>
      <c r="Y1086" s="52"/>
      <c r="Z1086" s="52"/>
      <c r="AA1086" s="52"/>
      <c r="AB1086" s="52"/>
      <c r="AC1086" s="52"/>
    </row>
    <row r="1087" spans="1:29" x14ac:dyDescent="0.25">
      <c r="A1087" s="19" t="s">
        <v>11</v>
      </c>
      <c r="B1087" s="5">
        <v>0</v>
      </c>
      <c r="D1087" s="5">
        <f t="shared" si="172"/>
        <v>0</v>
      </c>
      <c r="F1087" s="5">
        <f t="shared" ref="F1087:F1091" si="175">SUM(J1087:AZ1087)</f>
        <v>0</v>
      </c>
      <c r="I1087" s="52"/>
      <c r="J1087" s="101"/>
      <c r="K1087" s="55"/>
      <c r="L1087" s="52"/>
      <c r="M1087" s="55"/>
      <c r="N1087" s="52"/>
      <c r="O1087" s="52"/>
      <c r="P1087" s="95"/>
      <c r="Q1087" s="52"/>
      <c r="R1087" s="52"/>
      <c r="S1087" s="52"/>
      <c r="T1087" s="52"/>
      <c r="U1087" s="52"/>
      <c r="V1087" s="52"/>
      <c r="W1087" s="52"/>
      <c r="X1087" s="52"/>
      <c r="Y1087" s="52"/>
      <c r="Z1087" s="52"/>
      <c r="AA1087" s="52"/>
      <c r="AB1087" s="52"/>
      <c r="AC1087" s="52"/>
    </row>
    <row r="1088" spans="1:29" x14ac:dyDescent="0.25">
      <c r="A1088" s="19" t="s">
        <v>12</v>
      </c>
      <c r="B1088" s="5">
        <v>0</v>
      </c>
      <c r="D1088" s="5">
        <f t="shared" si="172"/>
        <v>0</v>
      </c>
      <c r="F1088" s="5">
        <f t="shared" si="175"/>
        <v>0</v>
      </c>
      <c r="I1088" s="52"/>
      <c r="J1088" s="101"/>
      <c r="K1088" s="55"/>
      <c r="L1088" s="52"/>
      <c r="M1088" s="55"/>
      <c r="N1088" s="52"/>
      <c r="O1088" s="52"/>
      <c r="P1088" s="95"/>
      <c r="Q1088" s="52"/>
      <c r="R1088" s="52"/>
      <c r="S1088" s="52"/>
      <c r="T1088" s="52"/>
      <c r="U1088" s="52"/>
      <c r="V1088" s="52"/>
      <c r="W1088" s="52"/>
      <c r="X1088" s="52"/>
      <c r="Y1088" s="52"/>
      <c r="Z1088" s="52"/>
      <c r="AA1088" s="52"/>
      <c r="AB1088" s="52"/>
      <c r="AC1088" s="52"/>
    </row>
    <row r="1089" spans="1:29" x14ac:dyDescent="0.25">
      <c r="A1089" s="19" t="s">
        <v>13</v>
      </c>
      <c r="B1089" s="5">
        <v>0</v>
      </c>
      <c r="D1089" s="5">
        <f t="shared" si="172"/>
        <v>0</v>
      </c>
      <c r="F1089" s="5">
        <f t="shared" si="175"/>
        <v>0</v>
      </c>
      <c r="I1089" s="52"/>
      <c r="J1089" s="101"/>
      <c r="K1089" s="55"/>
      <c r="L1089" s="52"/>
      <c r="M1089" s="55"/>
      <c r="N1089" s="52"/>
      <c r="O1089" s="52"/>
      <c r="P1089" s="95"/>
      <c r="Q1089" s="52"/>
      <c r="R1089" s="52"/>
      <c r="S1089" s="52"/>
      <c r="T1089" s="52"/>
      <c r="U1089" s="52"/>
      <c r="V1089" s="52"/>
      <c r="W1089" s="52"/>
      <c r="X1089" s="52"/>
      <c r="Y1089" s="52"/>
      <c r="Z1089" s="52"/>
      <c r="AA1089" s="52"/>
      <c r="AB1089" s="52"/>
      <c r="AC1089" s="52"/>
    </row>
    <row r="1090" spans="1:29" x14ac:dyDescent="0.25">
      <c r="A1090" s="19" t="s">
        <v>14</v>
      </c>
      <c r="B1090" s="5">
        <v>0</v>
      </c>
      <c r="D1090" s="5">
        <f t="shared" si="172"/>
        <v>0</v>
      </c>
      <c r="F1090" s="5">
        <f t="shared" si="175"/>
        <v>0</v>
      </c>
      <c r="I1090" s="52"/>
      <c r="J1090" s="101"/>
      <c r="K1090" s="55"/>
      <c r="L1090" s="52"/>
      <c r="M1090" s="55"/>
      <c r="N1090" s="52"/>
      <c r="O1090" s="52"/>
      <c r="P1090" s="95"/>
      <c r="Q1090" s="52"/>
      <c r="R1090" s="52"/>
      <c r="S1090" s="52"/>
      <c r="T1090" s="52"/>
      <c r="U1090" s="52"/>
      <c r="V1090" s="52"/>
      <c r="W1090" s="52"/>
      <c r="X1090" s="52"/>
      <c r="Y1090" s="52"/>
      <c r="Z1090" s="52"/>
      <c r="AA1090" s="52"/>
      <c r="AB1090" s="52"/>
      <c r="AC1090" s="52"/>
    </row>
    <row r="1091" spans="1:29" x14ac:dyDescent="0.25">
      <c r="A1091" s="19" t="s">
        <v>15</v>
      </c>
      <c r="B1091" s="5">
        <v>0</v>
      </c>
      <c r="D1091" s="5">
        <f t="shared" si="172"/>
        <v>0</v>
      </c>
      <c r="F1091" s="5">
        <f t="shared" si="175"/>
        <v>0</v>
      </c>
      <c r="I1091" s="52"/>
      <c r="J1091" s="101"/>
      <c r="K1091" s="55"/>
      <c r="L1091" s="52"/>
      <c r="M1091" s="55"/>
      <c r="N1091" s="52"/>
      <c r="O1091" s="52"/>
      <c r="P1091" s="95"/>
      <c r="Q1091" s="52"/>
      <c r="R1091" s="52"/>
      <c r="S1091" s="52"/>
      <c r="T1091" s="52"/>
      <c r="U1091" s="52"/>
      <c r="V1091" s="52"/>
      <c r="W1091" s="52"/>
      <c r="X1091" s="52"/>
      <c r="Y1091" s="52"/>
      <c r="Z1091" s="52"/>
      <c r="AA1091" s="52"/>
      <c r="AB1091" s="52"/>
      <c r="AC1091" s="52"/>
    </row>
    <row r="1092" spans="1:29" x14ac:dyDescent="0.25">
      <c r="A1092" s="6" t="s">
        <v>16</v>
      </c>
      <c r="B1092" s="7">
        <f>SUM(B1080:B1091)</f>
        <v>100</v>
      </c>
      <c r="D1092" s="23">
        <f>SUM(D1080:D1091)</f>
        <v>100</v>
      </c>
      <c r="F1092" s="7">
        <f>SUM(F1080:F1091)</f>
        <v>0</v>
      </c>
      <c r="I1092" s="52"/>
      <c r="J1092" s="101"/>
      <c r="K1092" s="55"/>
      <c r="L1092" s="52"/>
      <c r="M1092" s="55"/>
      <c r="N1092" s="52"/>
      <c r="O1092" s="52"/>
      <c r="P1092" s="95"/>
      <c r="Q1092" s="52"/>
      <c r="R1092" s="52"/>
      <c r="S1092" s="52"/>
      <c r="T1092" s="52"/>
      <c r="U1092" s="52"/>
      <c r="V1092" s="52"/>
      <c r="W1092" s="52"/>
      <c r="X1092" s="52"/>
      <c r="Y1092" s="52"/>
      <c r="Z1092" s="52"/>
      <c r="AA1092" s="52"/>
      <c r="AB1092" s="52"/>
      <c r="AC1092" s="52"/>
    </row>
    <row r="1093" spans="1:29" x14ac:dyDescent="0.25">
      <c r="I1093" s="52"/>
      <c r="J1093" s="101"/>
      <c r="K1093" s="55"/>
      <c r="L1093" s="52"/>
      <c r="M1093" s="55"/>
      <c r="N1093" s="52"/>
      <c r="O1093" s="52"/>
      <c r="P1093" s="95"/>
      <c r="Q1093" s="52"/>
      <c r="R1093" s="52"/>
      <c r="S1093" s="52"/>
      <c r="T1093" s="52"/>
      <c r="U1093" s="52"/>
      <c r="V1093" s="52"/>
      <c r="W1093" s="52"/>
      <c r="X1093" s="52"/>
      <c r="Y1093" s="52"/>
      <c r="Z1093" s="52"/>
      <c r="AA1093" s="52"/>
      <c r="AB1093" s="52"/>
      <c r="AC1093" s="52"/>
    </row>
    <row r="1094" spans="1:29" x14ac:dyDescent="0.25">
      <c r="I1094" s="52"/>
      <c r="J1094" s="101"/>
      <c r="K1094" s="55"/>
      <c r="L1094" s="52"/>
      <c r="M1094" s="55"/>
      <c r="N1094" s="52"/>
      <c r="O1094" s="52"/>
      <c r="P1094" s="95"/>
      <c r="Q1094" s="52"/>
      <c r="R1094" s="52"/>
      <c r="S1094" s="52"/>
      <c r="T1094" s="52"/>
      <c r="U1094" s="52"/>
      <c r="V1094" s="52"/>
      <c r="W1094" s="52"/>
      <c r="X1094" s="52"/>
      <c r="Y1094" s="52"/>
      <c r="Z1094" s="52"/>
      <c r="AA1094" s="52"/>
      <c r="AB1094" s="52"/>
      <c r="AC1094" s="52"/>
    </row>
    <row r="1095" spans="1:29" ht="20.100000000000001" customHeight="1" x14ac:dyDescent="0.25">
      <c r="A1095" s="22">
        <v>29607</v>
      </c>
      <c r="B1095" s="173" t="s">
        <v>85</v>
      </c>
      <c r="C1095" s="173"/>
      <c r="D1095" s="173"/>
      <c r="E1095" s="173"/>
      <c r="F1095" s="173"/>
      <c r="G1095" s="173"/>
      <c r="H1095" s="173"/>
      <c r="I1095" s="52"/>
      <c r="J1095" s="101"/>
      <c r="K1095" s="55"/>
      <c r="L1095" s="52"/>
      <c r="M1095" s="55"/>
      <c r="N1095" s="52"/>
      <c r="O1095" s="52"/>
      <c r="P1095" s="95"/>
      <c r="Q1095" s="52"/>
      <c r="R1095" s="52"/>
      <c r="S1095" s="52"/>
      <c r="T1095" s="52"/>
      <c r="U1095" s="52"/>
      <c r="V1095" s="52"/>
      <c r="W1095" s="52"/>
      <c r="X1095" s="52"/>
      <c r="Y1095" s="52"/>
      <c r="Z1095" s="52"/>
      <c r="AA1095" s="52"/>
      <c r="AB1095" s="52"/>
      <c r="AC1095" s="52"/>
    </row>
    <row r="1096" spans="1:29" x14ac:dyDescent="0.25">
      <c r="D1096" s="23">
        <v>100</v>
      </c>
      <c r="E1096" s="2">
        <v>12</v>
      </c>
      <c r="F1096" s="2"/>
      <c r="G1096" s="10"/>
      <c r="I1096" s="52"/>
      <c r="J1096" s="101"/>
      <c r="K1096" s="55"/>
      <c r="L1096" s="52"/>
      <c r="M1096" s="55"/>
      <c r="N1096" s="52"/>
      <c r="O1096" s="52"/>
      <c r="P1096" s="95"/>
      <c r="Q1096" s="52"/>
      <c r="R1096" s="52"/>
      <c r="S1096" s="52"/>
      <c r="T1096" s="52"/>
      <c r="U1096" s="52"/>
      <c r="V1096" s="52"/>
      <c r="W1096" s="52"/>
      <c r="X1096" s="52"/>
      <c r="Y1096" s="52"/>
      <c r="Z1096" s="52"/>
      <c r="AA1096" s="52"/>
      <c r="AB1096" s="52"/>
      <c r="AC1096" s="52"/>
    </row>
    <row r="1097" spans="1:29" ht="20.100000000000001" customHeight="1" x14ac:dyDescent="0.25">
      <c r="B1097" s="22" t="s">
        <v>1</v>
      </c>
      <c r="C1097" s="22"/>
      <c r="D1097" s="24" t="s">
        <v>2</v>
      </c>
      <c r="E1097" s="22"/>
      <c r="F1097" s="22" t="s">
        <v>3</v>
      </c>
      <c r="G1097" s="1"/>
      <c r="I1097" s="52"/>
      <c r="J1097" s="101"/>
      <c r="K1097" s="55"/>
      <c r="L1097" s="52"/>
      <c r="M1097" s="55"/>
      <c r="N1097" s="52"/>
      <c r="O1097" s="52"/>
      <c r="P1097" s="95"/>
      <c r="Q1097" s="52"/>
      <c r="R1097" s="52"/>
      <c r="S1097" s="52"/>
      <c r="T1097" s="52"/>
      <c r="U1097" s="52"/>
      <c r="V1097" s="52"/>
      <c r="W1097" s="52"/>
      <c r="X1097" s="52"/>
      <c r="Y1097" s="52"/>
      <c r="Z1097" s="52"/>
      <c r="AA1097" s="52"/>
      <c r="AB1097" s="52"/>
      <c r="AC1097" s="52"/>
    </row>
    <row r="1098" spans="1:29" x14ac:dyDescent="0.25">
      <c r="A1098" s="19" t="s">
        <v>4</v>
      </c>
      <c r="B1098" s="5">
        <v>0</v>
      </c>
      <c r="D1098" s="5">
        <f>B1098-F1098</f>
        <v>0</v>
      </c>
      <c r="F1098" s="5">
        <f>SUM(J1098:AZ1098)</f>
        <v>0</v>
      </c>
      <c r="I1098" s="52"/>
      <c r="J1098" s="101"/>
      <c r="K1098" s="55"/>
      <c r="L1098" s="52"/>
      <c r="M1098" s="55"/>
      <c r="N1098" s="52"/>
      <c r="O1098" s="52"/>
      <c r="P1098" s="95"/>
      <c r="Q1098" s="52"/>
      <c r="R1098" s="52"/>
      <c r="S1098" s="52"/>
      <c r="T1098" s="52"/>
      <c r="U1098" s="52"/>
      <c r="V1098" s="52"/>
      <c r="W1098" s="52"/>
      <c r="X1098" s="52"/>
      <c r="Y1098" s="52"/>
      <c r="Z1098" s="52"/>
      <c r="AA1098" s="52"/>
      <c r="AB1098" s="52"/>
      <c r="AC1098" s="52"/>
    </row>
    <row r="1099" spans="1:29" x14ac:dyDescent="0.25">
      <c r="A1099" s="19" t="s">
        <v>5</v>
      </c>
      <c r="B1099" s="5">
        <v>0</v>
      </c>
      <c r="D1099" s="5">
        <f t="shared" ref="D1099:D1109" si="176">B1099-F1099</f>
        <v>0</v>
      </c>
      <c r="F1099" s="5">
        <f t="shared" ref="F1099" si="177">SUM(J1099:AZ1099)</f>
        <v>0</v>
      </c>
      <c r="I1099" s="52"/>
      <c r="J1099" s="101"/>
      <c r="K1099" s="55"/>
      <c r="L1099" s="52"/>
      <c r="M1099" s="55"/>
      <c r="N1099" s="52"/>
      <c r="O1099" s="52"/>
      <c r="P1099" s="95"/>
      <c r="Q1099" s="52"/>
      <c r="R1099" s="52"/>
      <c r="S1099" s="52"/>
      <c r="T1099" s="52"/>
      <c r="U1099" s="52"/>
      <c r="V1099" s="52"/>
      <c r="W1099" s="52"/>
      <c r="X1099" s="52"/>
      <c r="Y1099" s="52"/>
      <c r="Z1099" s="52"/>
      <c r="AA1099" s="52"/>
      <c r="AB1099" s="52"/>
      <c r="AC1099" s="52"/>
    </row>
    <row r="1100" spans="1:29" x14ac:dyDescent="0.25">
      <c r="A1100" s="19" t="s">
        <v>6</v>
      </c>
      <c r="B1100" s="118">
        <f>100+1000</f>
        <v>1100</v>
      </c>
      <c r="D1100" s="5">
        <f t="shared" si="176"/>
        <v>770.1</v>
      </c>
      <c r="F1100" s="5">
        <f>SUM(J1100:AZ1100)</f>
        <v>329.9</v>
      </c>
      <c r="I1100" s="52"/>
      <c r="J1100" s="101"/>
      <c r="K1100" s="55"/>
      <c r="L1100" s="52"/>
      <c r="M1100" s="55"/>
      <c r="N1100" s="55">
        <f>329.9</f>
        <v>329.9</v>
      </c>
      <c r="O1100" s="52"/>
      <c r="P1100" s="95"/>
      <c r="Q1100" s="52"/>
      <c r="R1100" s="52"/>
      <c r="S1100" s="52"/>
      <c r="T1100" s="52"/>
      <c r="U1100" s="52"/>
      <c r="V1100" s="52"/>
      <c r="W1100" s="52"/>
      <c r="X1100" s="52"/>
      <c r="Y1100" s="52"/>
      <c r="Z1100" s="52"/>
      <c r="AA1100" s="52"/>
      <c r="AB1100" s="52"/>
      <c r="AC1100" s="52"/>
    </row>
    <row r="1101" spans="1:29" x14ac:dyDescent="0.25">
      <c r="A1101" s="19" t="s">
        <v>7</v>
      </c>
      <c r="B1101" s="106"/>
      <c r="D1101" s="5">
        <f t="shared" si="176"/>
        <v>-536</v>
      </c>
      <c r="F1101" s="5">
        <f t="shared" ref="F1101:F1102" si="178">SUM(J1101:AZ1101)</f>
        <v>536</v>
      </c>
      <c r="I1101" s="52"/>
      <c r="J1101" s="101">
        <f>536</f>
        <v>536</v>
      </c>
      <c r="K1101" s="55"/>
      <c r="L1101" s="52"/>
      <c r="M1101" s="55"/>
      <c r="N1101" s="52"/>
      <c r="O1101" s="52"/>
      <c r="P1101" s="95"/>
      <c r="Q1101" s="52"/>
      <c r="R1101" s="52"/>
      <c r="S1101" s="52"/>
      <c r="T1101" s="52"/>
      <c r="U1101" s="52"/>
      <c r="V1101" s="52"/>
      <c r="W1101" s="52"/>
      <c r="X1101" s="52"/>
      <c r="Y1101" s="52"/>
      <c r="Z1101" s="52"/>
      <c r="AA1101" s="52"/>
      <c r="AB1101" s="52"/>
      <c r="AC1101" s="52"/>
    </row>
    <row r="1102" spans="1:29" x14ac:dyDescent="0.25">
      <c r="A1102" s="19" t="s">
        <v>8</v>
      </c>
      <c r="B1102" s="5">
        <v>0</v>
      </c>
      <c r="D1102" s="5">
        <f t="shared" si="176"/>
        <v>0</v>
      </c>
      <c r="F1102" s="5">
        <f t="shared" si="178"/>
        <v>0</v>
      </c>
      <c r="I1102" s="52"/>
      <c r="J1102" s="101"/>
      <c r="K1102" s="55"/>
      <c r="L1102" s="52"/>
      <c r="M1102" s="55"/>
      <c r="N1102" s="52"/>
      <c r="O1102" s="52"/>
      <c r="P1102" s="95"/>
      <c r="Q1102" s="52"/>
      <c r="R1102" s="52"/>
      <c r="S1102" s="52"/>
      <c r="T1102" s="52"/>
      <c r="U1102" s="52"/>
      <c r="V1102" s="52"/>
      <c r="W1102" s="52"/>
      <c r="X1102" s="52"/>
      <c r="Y1102" s="52"/>
      <c r="Z1102" s="52"/>
      <c r="AA1102" s="52"/>
      <c r="AB1102" s="52"/>
      <c r="AC1102" s="52"/>
    </row>
    <row r="1103" spans="1:29" x14ac:dyDescent="0.25">
      <c r="A1103" s="19" t="s">
        <v>9</v>
      </c>
      <c r="B1103" s="5">
        <v>0</v>
      </c>
      <c r="D1103" s="5">
        <f t="shared" si="176"/>
        <v>0</v>
      </c>
      <c r="F1103" s="5">
        <f>SUM(K1103:AZ1103)</f>
        <v>0</v>
      </c>
      <c r="I1103" s="52"/>
      <c r="J1103" s="101"/>
      <c r="K1103" s="55"/>
      <c r="L1103" s="52"/>
      <c r="M1103" s="101"/>
      <c r="N1103" s="52"/>
      <c r="O1103" s="52"/>
      <c r="P1103" s="95"/>
      <c r="Q1103" s="52"/>
      <c r="R1103" s="52"/>
      <c r="S1103" s="52"/>
      <c r="T1103" s="52"/>
      <c r="U1103" s="52"/>
      <c r="V1103" s="52"/>
      <c r="W1103" s="52"/>
      <c r="X1103" s="52"/>
      <c r="Y1103" s="52"/>
      <c r="Z1103" s="52"/>
      <c r="AA1103" s="52"/>
      <c r="AB1103" s="52"/>
      <c r="AC1103" s="52"/>
    </row>
    <row r="1104" spans="1:29" x14ac:dyDescent="0.25">
      <c r="A1104" s="19" t="s">
        <v>10</v>
      </c>
      <c r="B1104" s="5">
        <v>0</v>
      </c>
      <c r="D1104" s="5">
        <f t="shared" si="176"/>
        <v>0</v>
      </c>
      <c r="F1104" s="5">
        <f>SUM(K1104:AZ1104)</f>
        <v>0</v>
      </c>
      <c r="I1104" s="52"/>
      <c r="J1104" s="101"/>
      <c r="K1104" s="55"/>
      <c r="L1104" s="52"/>
      <c r="M1104" s="55"/>
      <c r="N1104" s="52"/>
      <c r="O1104" s="52"/>
      <c r="P1104" s="95"/>
      <c r="Q1104" s="52"/>
      <c r="R1104" s="52"/>
      <c r="S1104" s="52"/>
      <c r="T1104" s="52"/>
      <c r="U1104" s="52"/>
      <c r="V1104" s="52"/>
      <c r="W1104" s="52"/>
      <c r="X1104" s="52"/>
      <c r="Y1104" s="52"/>
      <c r="Z1104" s="52"/>
      <c r="AA1104" s="52"/>
      <c r="AB1104" s="52"/>
      <c r="AC1104" s="52"/>
    </row>
    <row r="1105" spans="1:29" x14ac:dyDescent="0.25">
      <c r="A1105" s="19" t="s">
        <v>11</v>
      </c>
      <c r="B1105" s="5">
        <v>0</v>
      </c>
      <c r="D1105" s="5">
        <f t="shared" si="176"/>
        <v>0</v>
      </c>
      <c r="F1105" s="5">
        <f t="shared" ref="F1105:F1109" si="179">SUM(J1105:AZ1105)</f>
        <v>0</v>
      </c>
      <c r="I1105" s="52"/>
      <c r="J1105" s="101"/>
      <c r="K1105" s="55"/>
      <c r="L1105" s="52"/>
      <c r="M1105" s="55"/>
      <c r="N1105" s="52"/>
      <c r="O1105" s="52"/>
      <c r="P1105" s="95"/>
      <c r="Q1105" s="52"/>
      <c r="R1105" s="52"/>
      <c r="S1105" s="52"/>
      <c r="T1105" s="52"/>
      <c r="U1105" s="52"/>
      <c r="V1105" s="52"/>
      <c r="W1105" s="52"/>
      <c r="X1105" s="52"/>
      <c r="Y1105" s="52"/>
      <c r="Z1105" s="52"/>
      <c r="AA1105" s="52"/>
      <c r="AB1105" s="52"/>
      <c r="AC1105" s="52"/>
    </row>
    <row r="1106" spans="1:29" x14ac:dyDescent="0.25">
      <c r="A1106" s="19" t="s">
        <v>12</v>
      </c>
      <c r="B1106" s="5">
        <v>0</v>
      </c>
      <c r="D1106" s="5">
        <f t="shared" si="176"/>
        <v>0</v>
      </c>
      <c r="F1106" s="5">
        <f t="shared" si="179"/>
        <v>0</v>
      </c>
      <c r="I1106" s="52"/>
      <c r="J1106" s="101"/>
      <c r="K1106" s="55"/>
      <c r="L1106" s="52"/>
      <c r="M1106" s="55"/>
      <c r="N1106" s="52"/>
      <c r="O1106" s="52"/>
      <c r="P1106" s="95"/>
      <c r="Q1106" s="52"/>
      <c r="R1106" s="52"/>
      <c r="S1106" s="52"/>
      <c r="T1106" s="52"/>
      <c r="U1106" s="52"/>
      <c r="V1106" s="52"/>
      <c r="W1106" s="52"/>
      <c r="X1106" s="52"/>
      <c r="Y1106" s="52"/>
      <c r="Z1106" s="52"/>
      <c r="AA1106" s="52"/>
      <c r="AB1106" s="52"/>
      <c r="AC1106" s="52"/>
    </row>
    <row r="1107" spans="1:29" x14ac:dyDescent="0.25">
      <c r="A1107" s="19" t="s">
        <v>13</v>
      </c>
      <c r="B1107" s="118">
        <f>8500</f>
        <v>8500</v>
      </c>
      <c r="D1107" s="5">
        <f t="shared" si="176"/>
        <v>148</v>
      </c>
      <c r="F1107" s="5">
        <f t="shared" si="179"/>
        <v>8352</v>
      </c>
      <c r="I1107" s="52"/>
      <c r="J1107" s="101"/>
      <c r="K1107" s="55"/>
      <c r="L1107" s="52"/>
      <c r="M1107" s="55"/>
      <c r="N1107" s="52"/>
      <c r="O1107" s="55">
        <f>8352</f>
        <v>8352</v>
      </c>
      <c r="P1107" s="95"/>
      <c r="Q1107" s="52"/>
      <c r="R1107" s="52"/>
      <c r="S1107" s="52"/>
      <c r="T1107" s="52"/>
      <c r="U1107" s="52"/>
      <c r="V1107" s="52"/>
      <c r="W1107" s="52"/>
      <c r="X1107" s="52"/>
      <c r="Y1107" s="52"/>
      <c r="Z1107" s="52"/>
      <c r="AA1107" s="52"/>
      <c r="AB1107" s="52"/>
      <c r="AC1107" s="52"/>
    </row>
    <row r="1108" spans="1:29" x14ac:dyDescent="0.25">
      <c r="A1108" s="19" t="s">
        <v>14</v>
      </c>
      <c r="B1108" s="5">
        <v>0</v>
      </c>
      <c r="D1108" s="5">
        <f t="shared" si="176"/>
        <v>0</v>
      </c>
      <c r="F1108" s="5">
        <f t="shared" si="179"/>
        <v>0</v>
      </c>
      <c r="I1108" s="52"/>
      <c r="J1108" s="101"/>
      <c r="K1108" s="55"/>
      <c r="L1108" s="52"/>
      <c r="M1108" s="55"/>
      <c r="N1108" s="52"/>
      <c r="O1108" s="52"/>
      <c r="P1108" s="95"/>
      <c r="Q1108" s="52"/>
      <c r="R1108" s="52"/>
      <c r="S1108" s="52"/>
      <c r="T1108" s="52"/>
      <c r="U1108" s="52"/>
      <c r="V1108" s="52"/>
      <c r="W1108" s="52"/>
      <c r="X1108" s="52"/>
      <c r="Y1108" s="52"/>
      <c r="Z1108" s="52"/>
      <c r="AA1108" s="52"/>
      <c r="AB1108" s="52"/>
      <c r="AC1108" s="52"/>
    </row>
    <row r="1109" spans="1:29" x14ac:dyDescent="0.25">
      <c r="A1109" s="19" t="s">
        <v>15</v>
      </c>
      <c r="B1109" s="5">
        <v>0</v>
      </c>
      <c r="D1109" s="5">
        <f t="shared" si="176"/>
        <v>0</v>
      </c>
      <c r="F1109" s="5">
        <f t="shared" si="179"/>
        <v>0</v>
      </c>
      <c r="I1109" s="52"/>
      <c r="J1109" s="101"/>
      <c r="K1109" s="55"/>
      <c r="L1109" s="52"/>
      <c r="M1109" s="55"/>
      <c r="N1109" s="52"/>
      <c r="O1109" s="52"/>
      <c r="P1109" s="95"/>
      <c r="Q1109" s="52"/>
      <c r="R1109" s="52"/>
      <c r="S1109" s="52"/>
      <c r="T1109" s="52"/>
      <c r="U1109" s="52"/>
      <c r="V1109" s="52"/>
      <c r="W1109" s="52"/>
      <c r="X1109" s="52"/>
      <c r="Y1109" s="52"/>
      <c r="Z1109" s="52"/>
      <c r="AA1109" s="52"/>
      <c r="AB1109" s="52"/>
      <c r="AC1109" s="52"/>
    </row>
    <row r="1110" spans="1:29" x14ac:dyDescent="0.25">
      <c r="A1110" s="6" t="s">
        <v>16</v>
      </c>
      <c r="B1110" s="7">
        <f>SUM(B1098:B1109)</f>
        <v>9600</v>
      </c>
      <c r="D1110" s="23">
        <f>SUM(D1098:D1109)</f>
        <v>382.1</v>
      </c>
      <c r="F1110" s="7">
        <f>SUM(F1098:F1109)</f>
        <v>9217.9</v>
      </c>
      <c r="I1110" s="52"/>
      <c r="J1110" s="101"/>
      <c r="K1110" s="55"/>
      <c r="L1110" s="52"/>
      <c r="M1110" s="55"/>
      <c r="N1110" s="52"/>
      <c r="O1110" s="52"/>
      <c r="P1110" s="95"/>
      <c r="Q1110" s="52"/>
      <c r="R1110" s="52"/>
      <c r="S1110" s="52"/>
      <c r="T1110" s="52"/>
      <c r="U1110" s="52"/>
      <c r="V1110" s="52"/>
      <c r="W1110" s="52"/>
      <c r="X1110" s="52"/>
      <c r="Y1110" s="52"/>
      <c r="Z1110" s="52"/>
      <c r="AA1110" s="52"/>
      <c r="AB1110" s="52"/>
      <c r="AC1110" s="52"/>
    </row>
    <row r="1111" spans="1:29" x14ac:dyDescent="0.25">
      <c r="I1111" s="52"/>
      <c r="J1111" s="101"/>
      <c r="K1111" s="55"/>
      <c r="L1111" s="52"/>
      <c r="M1111" s="55"/>
      <c r="N1111" s="52"/>
      <c r="O1111" s="52"/>
      <c r="P1111" s="95"/>
      <c r="Q1111" s="52"/>
      <c r="R1111" s="52"/>
      <c r="S1111" s="52"/>
      <c r="T1111" s="52"/>
      <c r="U1111" s="52"/>
      <c r="V1111" s="52"/>
      <c r="W1111" s="52"/>
      <c r="X1111" s="52"/>
      <c r="Y1111" s="52"/>
      <c r="Z1111" s="52"/>
      <c r="AA1111" s="52"/>
      <c r="AB1111" s="52"/>
      <c r="AC1111" s="52"/>
    </row>
    <row r="1112" spans="1:29" x14ac:dyDescent="0.25">
      <c r="I1112" s="52"/>
      <c r="J1112" s="101"/>
      <c r="K1112" s="55"/>
      <c r="L1112" s="52"/>
      <c r="M1112" s="55"/>
      <c r="N1112" s="52"/>
      <c r="O1112" s="52"/>
      <c r="P1112" s="95"/>
      <c r="Q1112" s="52"/>
      <c r="R1112" s="52"/>
      <c r="S1112" s="52"/>
      <c r="T1112" s="52"/>
      <c r="U1112" s="52"/>
      <c r="V1112" s="52"/>
      <c r="W1112" s="52"/>
      <c r="X1112" s="52"/>
      <c r="Y1112" s="52"/>
      <c r="Z1112" s="52"/>
      <c r="AA1112" s="52"/>
      <c r="AB1112" s="52"/>
      <c r="AC1112" s="52"/>
    </row>
    <row r="1113" spans="1:29" ht="20.100000000000001" customHeight="1" x14ac:dyDescent="0.25">
      <c r="A1113" s="22">
        <v>29608</v>
      </c>
      <c r="B1113" s="175" t="s">
        <v>53</v>
      </c>
      <c r="C1113" s="175"/>
      <c r="D1113" s="175"/>
      <c r="E1113" s="175"/>
      <c r="F1113" s="175"/>
      <c r="G1113" s="175"/>
      <c r="H1113" s="175"/>
      <c r="I1113" s="52"/>
      <c r="J1113" s="101"/>
      <c r="K1113" s="55"/>
      <c r="L1113" s="52"/>
      <c r="M1113" s="55"/>
      <c r="N1113" s="52"/>
      <c r="O1113" s="52"/>
      <c r="P1113" s="95"/>
      <c r="Q1113" s="52"/>
      <c r="R1113" s="52"/>
      <c r="S1113" s="52"/>
      <c r="T1113" s="52"/>
      <c r="U1113" s="52"/>
      <c r="V1113" s="52"/>
      <c r="W1113" s="52"/>
      <c r="X1113" s="52"/>
      <c r="Y1113" s="52"/>
      <c r="Z1113" s="52"/>
      <c r="AA1113" s="52"/>
      <c r="AB1113" s="52"/>
      <c r="AC1113" s="52"/>
    </row>
    <row r="1114" spans="1:29" x14ac:dyDescent="0.25">
      <c r="B1114" s="175"/>
      <c r="C1114" s="175"/>
      <c r="D1114" s="175"/>
      <c r="E1114" s="175"/>
      <c r="F1114" s="175"/>
      <c r="G1114" s="175"/>
      <c r="H1114" s="175"/>
      <c r="I1114" s="52"/>
      <c r="J1114" s="101"/>
      <c r="K1114" s="55"/>
      <c r="L1114" s="52"/>
      <c r="M1114" s="55"/>
      <c r="N1114" s="52"/>
      <c r="O1114" s="52"/>
      <c r="P1114" s="95"/>
      <c r="Q1114" s="52"/>
      <c r="R1114" s="52"/>
      <c r="S1114" s="52"/>
      <c r="T1114" s="52"/>
      <c r="U1114" s="52"/>
      <c r="V1114" s="52"/>
      <c r="W1114" s="52"/>
      <c r="X1114" s="52"/>
      <c r="Y1114" s="52"/>
      <c r="Z1114" s="52"/>
      <c r="AA1114" s="52"/>
      <c r="AB1114" s="52"/>
      <c r="AC1114" s="52"/>
    </row>
    <row r="1115" spans="1:29" x14ac:dyDescent="0.25">
      <c r="D1115" s="23">
        <v>100</v>
      </c>
      <c r="E1115" s="2">
        <v>12</v>
      </c>
      <c r="F1115" s="2"/>
      <c r="G1115" s="10">
        <f>D1115/E1115</f>
        <v>8.3333333333333339</v>
      </c>
      <c r="I1115" s="52"/>
      <c r="J1115" s="101"/>
      <c r="K1115" s="55"/>
      <c r="L1115" s="52"/>
      <c r="M1115" s="55"/>
      <c r="N1115" s="52"/>
      <c r="O1115" s="52"/>
      <c r="P1115" s="95"/>
      <c r="Q1115" s="52"/>
      <c r="R1115" s="52"/>
      <c r="S1115" s="52"/>
      <c r="T1115" s="52"/>
      <c r="U1115" s="52"/>
      <c r="V1115" s="52"/>
      <c r="W1115" s="52"/>
      <c r="X1115" s="52"/>
      <c r="Y1115" s="52"/>
      <c r="Z1115" s="52"/>
      <c r="AA1115" s="52"/>
      <c r="AB1115" s="52"/>
      <c r="AC1115" s="52"/>
    </row>
    <row r="1116" spans="1:29" s="20" customFormat="1" ht="20.100000000000001" customHeight="1" x14ac:dyDescent="0.25">
      <c r="B1116" s="22" t="s">
        <v>1</v>
      </c>
      <c r="C1116" s="22"/>
      <c r="D1116" s="24" t="s">
        <v>2</v>
      </c>
      <c r="E1116" s="22"/>
      <c r="F1116" s="22" t="s">
        <v>3</v>
      </c>
      <c r="G1116" s="27"/>
      <c r="I1116" s="52"/>
      <c r="J1116" s="101"/>
      <c r="K1116" s="55"/>
      <c r="L1116" s="52"/>
      <c r="M1116" s="55"/>
      <c r="N1116" s="52"/>
      <c r="O1116" s="52"/>
      <c r="P1116" s="95"/>
      <c r="Q1116" s="52"/>
      <c r="R1116" s="96"/>
      <c r="S1116" s="96"/>
      <c r="T1116" s="96"/>
      <c r="U1116" s="96"/>
      <c r="V1116" s="96"/>
      <c r="W1116" s="96"/>
      <c r="X1116" s="96"/>
      <c r="Y1116" s="96"/>
      <c r="Z1116" s="96"/>
      <c r="AA1116" s="96"/>
      <c r="AB1116" s="96"/>
      <c r="AC1116" s="96"/>
    </row>
    <row r="1117" spans="1:29" x14ac:dyDescent="0.25">
      <c r="A1117" s="19" t="s">
        <v>4</v>
      </c>
      <c r="B1117" s="5">
        <v>0</v>
      </c>
      <c r="D1117" s="5">
        <f>B1117-F1117</f>
        <v>0</v>
      </c>
      <c r="F1117" s="5">
        <f>SUM(J1117:AZ1117)</f>
        <v>0</v>
      </c>
      <c r="I1117" s="96"/>
      <c r="J1117" s="95"/>
      <c r="K1117" s="107"/>
      <c r="L1117" s="96"/>
      <c r="M1117" s="107"/>
      <c r="N1117" s="96"/>
      <c r="O1117" s="96"/>
      <c r="P1117" s="95"/>
      <c r="Q1117" s="96"/>
      <c r="R1117" s="52"/>
      <c r="S1117" s="52"/>
      <c r="T1117" s="52"/>
      <c r="U1117" s="52"/>
      <c r="V1117" s="52"/>
      <c r="W1117" s="52"/>
      <c r="X1117" s="52"/>
      <c r="Y1117" s="52"/>
      <c r="Z1117" s="52"/>
      <c r="AA1117" s="52"/>
      <c r="AB1117" s="52"/>
      <c r="AC1117" s="52"/>
    </row>
    <row r="1118" spans="1:29" x14ac:dyDescent="0.25">
      <c r="A1118" s="19" t="s">
        <v>5</v>
      </c>
      <c r="B1118" s="5">
        <v>0</v>
      </c>
      <c r="D1118" s="5">
        <f t="shared" ref="D1118:D1128" si="180">B1118-F1118</f>
        <v>0</v>
      </c>
      <c r="F1118" s="5">
        <f t="shared" ref="F1118" si="181">SUM(J1118:AZ1118)</f>
        <v>0</v>
      </c>
      <c r="I1118" s="52"/>
      <c r="J1118" s="101"/>
      <c r="K1118" s="55"/>
      <c r="L1118" s="52"/>
      <c r="M1118" s="55"/>
      <c r="N1118" s="52"/>
      <c r="O1118" s="52"/>
      <c r="P1118" s="95"/>
      <c r="Q1118" s="52"/>
      <c r="R1118" s="52"/>
      <c r="S1118" s="52"/>
      <c r="T1118" s="52"/>
      <c r="U1118" s="52"/>
      <c r="V1118" s="52"/>
      <c r="W1118" s="52"/>
      <c r="X1118" s="52"/>
      <c r="Y1118" s="52"/>
      <c r="Z1118" s="52"/>
      <c r="AA1118" s="52"/>
      <c r="AB1118" s="52"/>
      <c r="AC1118" s="52"/>
    </row>
    <row r="1119" spans="1:29" x14ac:dyDescent="0.25">
      <c r="A1119" s="19" t="s">
        <v>6</v>
      </c>
      <c r="B1119" s="5">
        <v>100</v>
      </c>
      <c r="D1119" s="5">
        <f t="shared" si="180"/>
        <v>100</v>
      </c>
      <c r="F1119" s="5">
        <f>SUM(J1119:AZ1119)</f>
        <v>0</v>
      </c>
      <c r="I1119" s="52"/>
      <c r="J1119" s="101"/>
      <c r="K1119" s="55"/>
      <c r="L1119" s="52"/>
      <c r="M1119" s="55"/>
      <c r="N1119" s="52"/>
      <c r="O1119" s="52"/>
      <c r="P1119" s="95"/>
      <c r="Q1119" s="52"/>
      <c r="R1119" s="52"/>
      <c r="S1119" s="52"/>
      <c r="T1119" s="52"/>
      <c r="U1119" s="52"/>
      <c r="V1119" s="52"/>
      <c r="W1119" s="52"/>
      <c r="X1119" s="52"/>
      <c r="Y1119" s="52"/>
      <c r="Z1119" s="52"/>
      <c r="AA1119" s="52"/>
      <c r="AB1119" s="52"/>
      <c r="AC1119" s="52"/>
    </row>
    <row r="1120" spans="1:29" x14ac:dyDescent="0.25">
      <c r="A1120" s="19" t="s">
        <v>7</v>
      </c>
      <c r="B1120" s="5">
        <v>0</v>
      </c>
      <c r="D1120" s="5">
        <f t="shared" si="180"/>
        <v>0</v>
      </c>
      <c r="F1120" s="5">
        <f t="shared" ref="F1120:F1123" si="182">SUM(J1120:AZ1120)</f>
        <v>0</v>
      </c>
      <c r="I1120" s="52"/>
      <c r="J1120" s="101"/>
      <c r="K1120" s="55"/>
      <c r="L1120" s="52"/>
      <c r="M1120" s="55"/>
      <c r="N1120" s="52"/>
      <c r="O1120" s="52"/>
      <c r="P1120" s="95"/>
      <c r="Q1120" s="52"/>
      <c r="R1120" s="52"/>
      <c r="S1120" s="52"/>
      <c r="T1120" s="52"/>
      <c r="U1120" s="52"/>
      <c r="V1120" s="52"/>
      <c r="W1120" s="52"/>
      <c r="X1120" s="52"/>
      <c r="Y1120" s="52"/>
      <c r="Z1120" s="52"/>
      <c r="AA1120" s="52"/>
      <c r="AB1120" s="52"/>
      <c r="AC1120" s="52"/>
    </row>
    <row r="1121" spans="1:129" x14ac:dyDescent="0.25">
      <c r="A1121" s="19" t="s">
        <v>8</v>
      </c>
      <c r="B1121" s="5">
        <v>0</v>
      </c>
      <c r="D1121" s="5">
        <f t="shared" si="180"/>
        <v>0</v>
      </c>
      <c r="F1121" s="5">
        <f t="shared" si="182"/>
        <v>0</v>
      </c>
      <c r="I1121" s="52"/>
      <c r="J1121" s="101"/>
      <c r="K1121" s="55"/>
      <c r="L1121" s="52"/>
      <c r="M1121" s="55"/>
      <c r="N1121" s="52"/>
      <c r="O1121" s="52"/>
      <c r="P1121" s="95"/>
      <c r="Q1121" s="52"/>
      <c r="R1121" s="52"/>
      <c r="S1121" s="52"/>
      <c r="T1121" s="52"/>
      <c r="U1121" s="52"/>
      <c r="V1121" s="52"/>
      <c r="W1121" s="52"/>
      <c r="X1121" s="52"/>
      <c r="Y1121" s="52"/>
      <c r="Z1121" s="52"/>
      <c r="AA1121" s="52"/>
      <c r="AB1121" s="52"/>
      <c r="AC1121" s="52"/>
    </row>
    <row r="1122" spans="1:129" x14ac:dyDescent="0.25">
      <c r="A1122" s="19" t="s">
        <v>9</v>
      </c>
      <c r="B1122" s="5">
        <v>0</v>
      </c>
      <c r="D1122" s="5">
        <f t="shared" si="180"/>
        <v>0</v>
      </c>
      <c r="F1122" s="5">
        <f t="shared" si="182"/>
        <v>0</v>
      </c>
      <c r="I1122" s="52"/>
      <c r="J1122" s="101"/>
      <c r="K1122" s="55"/>
      <c r="L1122" s="52"/>
      <c r="M1122" s="55"/>
      <c r="N1122" s="52"/>
      <c r="O1122" s="52"/>
      <c r="P1122" s="95"/>
      <c r="Q1122" s="52"/>
      <c r="R1122" s="52"/>
      <c r="S1122" s="52"/>
      <c r="T1122" s="52"/>
      <c r="U1122" s="52"/>
      <c r="V1122" s="52"/>
      <c r="W1122" s="52"/>
      <c r="X1122" s="52"/>
      <c r="Y1122" s="52"/>
      <c r="Z1122" s="52"/>
      <c r="AA1122" s="52"/>
      <c r="AB1122" s="52"/>
      <c r="AC1122" s="52"/>
    </row>
    <row r="1123" spans="1:129" x14ac:dyDescent="0.25">
      <c r="A1123" s="19" t="s">
        <v>10</v>
      </c>
      <c r="B1123" s="5">
        <v>0</v>
      </c>
      <c r="D1123" s="5">
        <f t="shared" si="180"/>
        <v>0</v>
      </c>
      <c r="F1123" s="5">
        <f t="shared" si="182"/>
        <v>0</v>
      </c>
      <c r="I1123" s="52"/>
      <c r="J1123" s="101"/>
      <c r="K1123" s="55"/>
      <c r="L1123" s="52"/>
      <c r="M1123" s="55"/>
      <c r="N1123" s="52"/>
      <c r="O1123" s="52"/>
      <c r="P1123" s="95"/>
      <c r="Q1123" s="52"/>
      <c r="R1123" s="52"/>
      <c r="S1123" s="52"/>
      <c r="T1123" s="52"/>
      <c r="U1123" s="52"/>
      <c r="V1123" s="52"/>
      <c r="W1123" s="52"/>
      <c r="X1123" s="52"/>
      <c r="Y1123" s="52"/>
      <c r="Z1123" s="52"/>
      <c r="AA1123" s="52"/>
      <c r="AB1123" s="52"/>
      <c r="AC1123" s="52"/>
    </row>
    <row r="1124" spans="1:129" x14ac:dyDescent="0.25">
      <c r="A1124" s="19" t="s">
        <v>11</v>
      </c>
      <c r="B1124" s="5">
        <v>0</v>
      </c>
      <c r="D1124" s="5">
        <f t="shared" si="180"/>
        <v>0</v>
      </c>
      <c r="F1124" s="5">
        <f t="shared" ref="F1124:F1128" si="183">SUM(J1124:AZ1124)</f>
        <v>0</v>
      </c>
      <c r="I1124" s="52"/>
      <c r="J1124" s="101"/>
      <c r="K1124" s="55"/>
      <c r="L1124" s="52"/>
      <c r="M1124" s="55"/>
      <c r="N1124" s="52"/>
      <c r="O1124" s="52"/>
      <c r="P1124" s="95"/>
      <c r="Q1124" s="52"/>
      <c r="R1124" s="52"/>
      <c r="S1124" s="52"/>
      <c r="T1124" s="52"/>
      <c r="U1124" s="52"/>
      <c r="V1124" s="52"/>
      <c r="W1124" s="52"/>
      <c r="X1124" s="52"/>
      <c r="Y1124" s="52"/>
      <c r="Z1124" s="52"/>
      <c r="AA1124" s="52"/>
      <c r="AB1124" s="52"/>
      <c r="AC1124" s="52"/>
    </row>
    <row r="1125" spans="1:129" x14ac:dyDescent="0.25">
      <c r="A1125" s="19" t="s">
        <v>12</v>
      </c>
      <c r="B1125" s="5">
        <v>0</v>
      </c>
      <c r="D1125" s="5">
        <f t="shared" si="180"/>
        <v>0</v>
      </c>
      <c r="F1125" s="5">
        <f t="shared" si="183"/>
        <v>0</v>
      </c>
      <c r="I1125" s="52"/>
      <c r="J1125" s="101"/>
      <c r="K1125" s="55"/>
      <c r="L1125" s="52"/>
      <c r="M1125" s="55"/>
      <c r="N1125" s="52"/>
      <c r="O1125" s="52"/>
      <c r="P1125" s="95"/>
      <c r="Q1125" s="52"/>
      <c r="R1125" s="52"/>
      <c r="S1125" s="52"/>
      <c r="T1125" s="52"/>
      <c r="U1125" s="52"/>
      <c r="V1125" s="52"/>
      <c r="W1125" s="52"/>
      <c r="X1125" s="52"/>
      <c r="Y1125" s="52"/>
      <c r="Z1125" s="52"/>
      <c r="AA1125" s="52"/>
      <c r="AB1125" s="52"/>
      <c r="AC1125" s="52"/>
    </row>
    <row r="1126" spans="1:129" x14ac:dyDescent="0.25">
      <c r="A1126" s="19" t="s">
        <v>13</v>
      </c>
      <c r="B1126" s="5">
        <v>0</v>
      </c>
      <c r="D1126" s="5">
        <f t="shared" si="180"/>
        <v>0</v>
      </c>
      <c r="F1126" s="5">
        <f t="shared" si="183"/>
        <v>0</v>
      </c>
      <c r="I1126" s="52"/>
      <c r="J1126" s="101"/>
      <c r="K1126" s="55"/>
      <c r="L1126" s="52"/>
      <c r="M1126" s="55"/>
      <c r="N1126" s="52"/>
      <c r="O1126" s="52"/>
      <c r="P1126" s="95"/>
      <c r="Q1126" s="52"/>
      <c r="R1126" s="52"/>
      <c r="S1126" s="52"/>
      <c r="T1126" s="52"/>
      <c r="U1126" s="52"/>
      <c r="V1126" s="52"/>
      <c r="W1126" s="52"/>
      <c r="X1126" s="52"/>
      <c r="Y1126" s="52"/>
      <c r="Z1126" s="52"/>
      <c r="AA1126" s="52"/>
      <c r="AB1126" s="52"/>
      <c r="AC1126" s="52"/>
    </row>
    <row r="1127" spans="1:129" x14ac:dyDescent="0.25">
      <c r="A1127" s="19" t="s">
        <v>14</v>
      </c>
      <c r="B1127" s="5">
        <v>0</v>
      </c>
      <c r="D1127" s="5">
        <f t="shared" si="180"/>
        <v>0</v>
      </c>
      <c r="F1127" s="5">
        <f t="shared" si="183"/>
        <v>0</v>
      </c>
      <c r="I1127" s="52"/>
      <c r="J1127" s="101"/>
      <c r="K1127" s="55"/>
      <c r="L1127" s="52"/>
      <c r="M1127" s="55"/>
      <c r="N1127" s="52"/>
      <c r="O1127" s="52"/>
      <c r="P1127" s="95"/>
      <c r="Q1127" s="52"/>
      <c r="R1127" s="52"/>
      <c r="S1127" s="52"/>
      <c r="T1127" s="52"/>
      <c r="U1127" s="52"/>
      <c r="V1127" s="52"/>
      <c r="W1127" s="52"/>
      <c r="X1127" s="52"/>
      <c r="Y1127" s="52"/>
      <c r="Z1127" s="52"/>
      <c r="AA1127" s="52"/>
      <c r="AB1127" s="52"/>
      <c r="AC1127" s="52"/>
    </row>
    <row r="1128" spans="1:129" x14ac:dyDescent="0.25">
      <c r="A1128" s="19" t="s">
        <v>15</v>
      </c>
      <c r="B1128" s="5">
        <v>0</v>
      </c>
      <c r="D1128" s="5">
        <f t="shared" si="180"/>
        <v>0</v>
      </c>
      <c r="F1128" s="5">
        <f t="shared" si="183"/>
        <v>0</v>
      </c>
      <c r="I1128" s="52"/>
      <c r="J1128" s="101"/>
      <c r="K1128" s="55"/>
      <c r="L1128" s="52"/>
      <c r="M1128" s="55"/>
      <c r="N1128" s="52"/>
      <c r="O1128" s="52"/>
      <c r="P1128" s="95"/>
      <c r="Q1128" s="52"/>
      <c r="R1128" s="52"/>
      <c r="S1128" s="52"/>
      <c r="T1128" s="52"/>
      <c r="U1128" s="52"/>
      <c r="V1128" s="52"/>
      <c r="W1128" s="52"/>
      <c r="X1128" s="52"/>
      <c r="Y1128" s="52"/>
      <c r="Z1128" s="52"/>
      <c r="AA1128" s="52"/>
      <c r="AB1128" s="52"/>
      <c r="AC1128" s="52"/>
    </row>
    <row r="1129" spans="1:129" x14ac:dyDescent="0.25">
      <c r="A1129" s="6" t="s">
        <v>16</v>
      </c>
      <c r="B1129" s="7">
        <f>SUM(B1117:B1128)</f>
        <v>100</v>
      </c>
      <c r="D1129" s="23">
        <f>SUM(D1117:D1128)</f>
        <v>100</v>
      </c>
      <c r="F1129" s="7">
        <f>SUM(F1117:F1128)</f>
        <v>0</v>
      </c>
      <c r="I1129" s="52"/>
      <c r="J1129" s="103"/>
      <c r="K1129" s="55"/>
      <c r="L1129" s="52"/>
      <c r="M1129" s="55"/>
      <c r="N1129" s="52"/>
      <c r="O1129" s="52"/>
      <c r="P1129" s="95"/>
      <c r="Q1129" s="52"/>
      <c r="R1129" s="52"/>
      <c r="S1129" s="52"/>
      <c r="T1129" s="52"/>
      <c r="U1129" s="52"/>
      <c r="V1129" s="52"/>
      <c r="W1129" s="52"/>
      <c r="X1129" s="52"/>
      <c r="Y1129" s="52"/>
      <c r="Z1129" s="52"/>
      <c r="AA1129" s="52"/>
      <c r="AB1129" s="52"/>
      <c r="AC1129" s="52"/>
      <c r="AD1129" s="52"/>
      <c r="AE1129" s="52"/>
      <c r="AF1129" s="52"/>
      <c r="AG1129" s="52"/>
      <c r="AH1129" s="52"/>
      <c r="AI1129" s="52"/>
      <c r="AJ1129" s="52"/>
      <c r="AK1129" s="52"/>
      <c r="AL1129" s="52"/>
      <c r="AM1129" s="52"/>
      <c r="AN1129" s="52"/>
      <c r="AO1129" s="52"/>
      <c r="AP1129" s="52"/>
      <c r="AQ1129" s="52"/>
      <c r="AR1129" s="52"/>
      <c r="AS1129" s="52"/>
      <c r="AT1129" s="52"/>
      <c r="AU1129" s="52"/>
      <c r="AV1129" s="52"/>
      <c r="AW1129" s="52"/>
      <c r="AX1129" s="52"/>
      <c r="AY1129" s="52"/>
      <c r="AZ1129" s="52"/>
      <c r="BA1129" s="52"/>
      <c r="BB1129" s="52"/>
      <c r="BC1129" s="52"/>
      <c r="BD1129" s="52"/>
      <c r="BE1129" s="52"/>
      <c r="BF1129" s="52"/>
      <c r="BG1129" s="52"/>
      <c r="BH1129" s="52"/>
      <c r="BI1129" s="52"/>
      <c r="BJ1129" s="52"/>
      <c r="BK1129" s="52"/>
      <c r="BL1129" s="52"/>
      <c r="BM1129" s="52"/>
      <c r="BN1129" s="52"/>
      <c r="BO1129" s="52"/>
      <c r="BP1129" s="52"/>
      <c r="BQ1129" s="52"/>
      <c r="BR1129" s="52"/>
      <c r="BS1129" s="52"/>
      <c r="BT1129" s="52"/>
      <c r="BU1129" s="52"/>
      <c r="BV1129" s="52"/>
      <c r="BW1129" s="52"/>
      <c r="BX1129" s="52"/>
      <c r="BY1129" s="52"/>
      <c r="BZ1129" s="52"/>
      <c r="CA1129" s="52"/>
      <c r="CB1129" s="52"/>
      <c r="CC1129" s="52"/>
      <c r="CD1129" s="52"/>
      <c r="CE1129" s="52"/>
      <c r="CF1129" s="52"/>
      <c r="CG1129" s="52"/>
      <c r="CH1129" s="52"/>
      <c r="CI1129" s="52"/>
      <c r="CJ1129" s="52"/>
      <c r="CK1129" s="52"/>
      <c r="CL1129" s="52"/>
      <c r="CM1129" s="52"/>
      <c r="CN1129" s="52"/>
      <c r="CO1129" s="52"/>
      <c r="CP1129" s="52"/>
      <c r="CQ1129" s="52"/>
      <c r="CR1129" s="52"/>
      <c r="CS1129" s="52"/>
      <c r="CT1129" s="52"/>
      <c r="CU1129" s="52"/>
      <c r="CV1129" s="52"/>
      <c r="CW1129" s="52"/>
      <c r="CX1129" s="52"/>
      <c r="CY1129" s="52"/>
      <c r="CZ1129" s="52"/>
      <c r="DA1129" s="52"/>
      <c r="DB1129" s="52"/>
      <c r="DC1129" s="52"/>
      <c r="DD1129" s="52"/>
      <c r="DE1129" s="52"/>
      <c r="DF1129" s="52"/>
      <c r="DG1129" s="52"/>
      <c r="DH1129" s="52"/>
      <c r="DI1129" s="52"/>
      <c r="DJ1129" s="52"/>
      <c r="DK1129" s="52"/>
      <c r="DL1129" s="52"/>
      <c r="DM1129" s="52"/>
      <c r="DN1129" s="52"/>
      <c r="DO1129" s="52"/>
      <c r="DP1129" s="52"/>
      <c r="DQ1129" s="52"/>
      <c r="DR1129" s="52"/>
      <c r="DS1129" s="52"/>
      <c r="DT1129" s="52"/>
      <c r="DU1129" s="52"/>
      <c r="DV1129" s="52"/>
      <c r="DW1129" s="52"/>
      <c r="DX1129" s="52"/>
      <c r="DY1129" s="52"/>
    </row>
    <row r="1130" spans="1:129" x14ac:dyDescent="0.25">
      <c r="I1130" s="52"/>
      <c r="J1130" s="103"/>
      <c r="K1130" s="55"/>
      <c r="L1130" s="52"/>
      <c r="M1130" s="55"/>
      <c r="N1130" s="52"/>
      <c r="O1130" s="52"/>
      <c r="P1130" s="95"/>
      <c r="Q1130" s="52"/>
      <c r="R1130" s="52"/>
      <c r="S1130" s="52"/>
      <c r="T1130" s="52"/>
      <c r="U1130" s="52"/>
      <c r="V1130" s="52"/>
      <c r="W1130" s="52"/>
      <c r="X1130" s="52"/>
      <c r="Y1130" s="52"/>
      <c r="Z1130" s="52"/>
      <c r="AA1130" s="52"/>
      <c r="AB1130" s="52"/>
      <c r="AC1130" s="52"/>
      <c r="AD1130" s="52"/>
      <c r="AE1130" s="52"/>
      <c r="AF1130" s="52"/>
      <c r="AG1130" s="52"/>
      <c r="AH1130" s="52"/>
      <c r="AI1130" s="52"/>
      <c r="AJ1130" s="52"/>
      <c r="AK1130" s="52"/>
      <c r="AL1130" s="52"/>
      <c r="AM1130" s="52"/>
      <c r="AN1130" s="52"/>
      <c r="AO1130" s="52"/>
      <c r="AP1130" s="52"/>
      <c r="AQ1130" s="52"/>
      <c r="AR1130" s="52"/>
      <c r="AS1130" s="52"/>
      <c r="AT1130" s="52"/>
      <c r="AU1130" s="52"/>
      <c r="AV1130" s="52"/>
      <c r="AW1130" s="52"/>
      <c r="AX1130" s="52"/>
      <c r="AY1130" s="52"/>
      <c r="AZ1130" s="52"/>
      <c r="BA1130" s="52"/>
      <c r="BB1130" s="52"/>
      <c r="BC1130" s="52"/>
      <c r="BD1130" s="52"/>
      <c r="BE1130" s="52"/>
      <c r="BF1130" s="52"/>
      <c r="BG1130" s="52"/>
      <c r="BH1130" s="52"/>
      <c r="BI1130" s="52"/>
      <c r="BJ1130" s="52"/>
      <c r="BK1130" s="52"/>
      <c r="BL1130" s="52"/>
      <c r="BM1130" s="52"/>
      <c r="BN1130" s="52"/>
      <c r="BO1130" s="52"/>
      <c r="BP1130" s="52"/>
      <c r="BQ1130" s="52"/>
      <c r="BR1130" s="52"/>
      <c r="BS1130" s="52"/>
      <c r="BT1130" s="52"/>
      <c r="BU1130" s="52"/>
      <c r="BV1130" s="52"/>
      <c r="BW1130" s="52"/>
      <c r="BX1130" s="52"/>
      <c r="BY1130" s="52"/>
      <c r="BZ1130" s="52"/>
      <c r="CA1130" s="52"/>
      <c r="CB1130" s="52"/>
      <c r="CC1130" s="52"/>
      <c r="CD1130" s="52"/>
      <c r="CE1130" s="52"/>
      <c r="CF1130" s="52"/>
      <c r="CG1130" s="52"/>
      <c r="CH1130" s="52"/>
      <c r="CI1130" s="52"/>
      <c r="CJ1130" s="52"/>
      <c r="CK1130" s="52"/>
      <c r="CL1130" s="52"/>
      <c r="CM1130" s="52"/>
      <c r="CN1130" s="52"/>
      <c r="CO1130" s="52"/>
      <c r="CP1130" s="52"/>
      <c r="CQ1130" s="52"/>
      <c r="CR1130" s="52"/>
      <c r="CS1130" s="52"/>
      <c r="CT1130" s="52"/>
      <c r="CU1130" s="52"/>
      <c r="CV1130" s="52"/>
      <c r="CW1130" s="52"/>
      <c r="CX1130" s="52"/>
      <c r="CY1130" s="52"/>
      <c r="CZ1130" s="52"/>
      <c r="DA1130" s="52"/>
      <c r="DB1130" s="52"/>
      <c r="DC1130" s="52"/>
      <c r="DD1130" s="52"/>
      <c r="DE1130" s="52"/>
      <c r="DF1130" s="52"/>
      <c r="DG1130" s="52"/>
      <c r="DH1130" s="52"/>
      <c r="DI1130" s="52"/>
      <c r="DJ1130" s="52"/>
      <c r="DK1130" s="52"/>
      <c r="DL1130" s="52"/>
      <c r="DM1130" s="52"/>
      <c r="DN1130" s="52"/>
      <c r="DO1130" s="52"/>
      <c r="DP1130" s="52"/>
      <c r="DQ1130" s="52"/>
      <c r="DR1130" s="52"/>
      <c r="DS1130" s="52"/>
      <c r="DT1130" s="52"/>
      <c r="DU1130" s="52"/>
      <c r="DV1130" s="52"/>
      <c r="DW1130" s="52"/>
      <c r="DX1130" s="52"/>
      <c r="DY1130" s="52"/>
    </row>
    <row r="1131" spans="1:129" x14ac:dyDescent="0.25">
      <c r="I1131" s="52"/>
      <c r="J1131" s="103"/>
      <c r="K1131" s="55"/>
      <c r="L1131" s="52"/>
      <c r="M1131" s="55"/>
      <c r="N1131" s="52"/>
      <c r="O1131" s="52"/>
      <c r="P1131" s="95"/>
      <c r="Q1131" s="52"/>
      <c r="R1131" s="52"/>
      <c r="S1131" s="52"/>
      <c r="T1131" s="52"/>
      <c r="U1131" s="52"/>
      <c r="V1131" s="52"/>
      <c r="W1131" s="52"/>
      <c r="X1131" s="52"/>
      <c r="Y1131" s="52"/>
      <c r="Z1131" s="52"/>
      <c r="AA1131" s="52"/>
      <c r="AB1131" s="52"/>
      <c r="AC1131" s="52"/>
      <c r="AD1131" s="52"/>
      <c r="AE1131" s="52"/>
      <c r="AF1131" s="52"/>
      <c r="AG1131" s="52"/>
      <c r="AH1131" s="52"/>
      <c r="AI1131" s="52"/>
      <c r="AJ1131" s="52"/>
      <c r="AK1131" s="52"/>
      <c r="AL1131" s="52"/>
      <c r="AM1131" s="52"/>
      <c r="AN1131" s="52"/>
      <c r="AO1131" s="52"/>
      <c r="AP1131" s="52"/>
      <c r="AQ1131" s="52"/>
      <c r="AR1131" s="52"/>
      <c r="AS1131" s="52"/>
      <c r="AT1131" s="52"/>
      <c r="AU1131" s="52"/>
      <c r="AV1131" s="52"/>
      <c r="AW1131" s="52"/>
      <c r="AX1131" s="52"/>
      <c r="AY1131" s="52"/>
      <c r="AZ1131" s="52"/>
      <c r="BA1131" s="52"/>
      <c r="BB1131" s="52"/>
      <c r="BC1131" s="52"/>
      <c r="BD1131" s="52"/>
      <c r="BE1131" s="52"/>
      <c r="BF1131" s="52"/>
      <c r="BG1131" s="52"/>
      <c r="BH1131" s="52"/>
      <c r="BI1131" s="52"/>
      <c r="BJ1131" s="52"/>
      <c r="BK1131" s="52"/>
      <c r="BL1131" s="52"/>
      <c r="BM1131" s="52"/>
      <c r="BN1131" s="52"/>
      <c r="BO1131" s="52"/>
      <c r="BP1131" s="52"/>
      <c r="BQ1131" s="52"/>
      <c r="BR1131" s="52"/>
      <c r="BS1131" s="52"/>
      <c r="BT1131" s="52"/>
      <c r="BU1131" s="52"/>
      <c r="BV1131" s="52"/>
      <c r="BW1131" s="52"/>
      <c r="BX1131" s="52"/>
      <c r="BY1131" s="52"/>
      <c r="BZ1131" s="52"/>
      <c r="CA1131" s="52"/>
      <c r="CB1131" s="52"/>
      <c r="CC1131" s="52"/>
      <c r="CD1131" s="52"/>
      <c r="CE1131" s="52"/>
      <c r="CF1131" s="52"/>
      <c r="CG1131" s="52"/>
      <c r="CH1131" s="52"/>
      <c r="CI1131" s="52"/>
      <c r="CJ1131" s="52"/>
      <c r="CK1131" s="52"/>
      <c r="CL1131" s="52"/>
      <c r="CM1131" s="52"/>
      <c r="CN1131" s="52"/>
      <c r="CO1131" s="52"/>
      <c r="CP1131" s="52"/>
      <c r="CQ1131" s="52"/>
      <c r="CR1131" s="52"/>
      <c r="CS1131" s="52"/>
      <c r="CT1131" s="52"/>
      <c r="CU1131" s="52"/>
      <c r="CV1131" s="52"/>
      <c r="CW1131" s="52"/>
      <c r="CX1131" s="52"/>
      <c r="CY1131" s="52"/>
      <c r="CZ1131" s="52"/>
      <c r="DA1131" s="52"/>
      <c r="DB1131" s="52"/>
      <c r="DC1131" s="52"/>
      <c r="DD1131" s="52"/>
      <c r="DE1131" s="52"/>
      <c r="DF1131" s="52"/>
      <c r="DG1131" s="52"/>
      <c r="DH1131" s="52"/>
      <c r="DI1131" s="52"/>
      <c r="DJ1131" s="52"/>
      <c r="DK1131" s="52"/>
      <c r="DL1131" s="52"/>
      <c r="DM1131" s="52"/>
      <c r="DN1131" s="52"/>
      <c r="DO1131" s="52"/>
      <c r="DP1131" s="52"/>
      <c r="DQ1131" s="52"/>
      <c r="DR1131" s="52"/>
      <c r="DS1131" s="52"/>
      <c r="DT1131" s="52"/>
      <c r="DU1131" s="52"/>
      <c r="DV1131" s="52"/>
      <c r="DW1131" s="52"/>
      <c r="DX1131" s="52"/>
      <c r="DY1131" s="52"/>
    </row>
    <row r="1132" spans="1:129" x14ac:dyDescent="0.25">
      <c r="A1132" s="131">
        <v>29609</v>
      </c>
      <c r="B1132" s="173" t="s">
        <v>86</v>
      </c>
      <c r="C1132" s="173"/>
      <c r="D1132" s="173"/>
      <c r="E1132" s="173"/>
      <c r="F1132" s="173"/>
      <c r="G1132" s="173"/>
      <c r="H1132" s="173"/>
      <c r="I1132" s="52"/>
      <c r="J1132" s="133"/>
      <c r="K1132" s="55"/>
      <c r="L1132" s="52"/>
      <c r="M1132" s="55"/>
      <c r="N1132" s="52"/>
      <c r="O1132" s="52"/>
      <c r="P1132" s="95"/>
      <c r="Q1132" s="52"/>
      <c r="R1132" s="52"/>
      <c r="S1132" s="52"/>
      <c r="T1132" s="52"/>
      <c r="U1132" s="52"/>
      <c r="V1132" s="52"/>
      <c r="W1132" s="52"/>
      <c r="X1132" s="52"/>
      <c r="Y1132" s="52"/>
      <c r="Z1132" s="52"/>
      <c r="AA1132" s="52"/>
      <c r="AB1132" s="52"/>
      <c r="AC1132" s="52"/>
      <c r="AD1132" s="52"/>
      <c r="AE1132" s="52"/>
      <c r="AF1132" s="52"/>
      <c r="AG1132" s="52"/>
      <c r="AH1132" s="52"/>
      <c r="AI1132" s="52"/>
      <c r="AJ1132" s="52"/>
      <c r="AK1132" s="52"/>
      <c r="AL1132" s="52"/>
      <c r="AM1132" s="52"/>
      <c r="AN1132" s="52"/>
      <c r="AO1132" s="52"/>
      <c r="AP1132" s="52"/>
      <c r="AQ1132" s="52"/>
      <c r="AR1132" s="52"/>
      <c r="AS1132" s="52"/>
      <c r="AT1132" s="52"/>
      <c r="AU1132" s="52"/>
      <c r="AV1132" s="52"/>
      <c r="AW1132" s="52"/>
      <c r="AX1132" s="52"/>
      <c r="AY1132" s="52"/>
      <c r="AZ1132" s="52"/>
      <c r="BA1132" s="52"/>
      <c r="BB1132" s="52"/>
      <c r="BC1132" s="52"/>
      <c r="BD1132" s="52"/>
      <c r="BE1132" s="52"/>
      <c r="BF1132" s="52"/>
      <c r="BG1132" s="52"/>
      <c r="BH1132" s="52"/>
      <c r="BI1132" s="52"/>
      <c r="BJ1132" s="52"/>
      <c r="BK1132" s="52"/>
      <c r="BL1132" s="52"/>
      <c r="BM1132" s="52"/>
      <c r="BN1132" s="52"/>
      <c r="BO1132" s="52"/>
      <c r="BP1132" s="52"/>
      <c r="BQ1132" s="52"/>
      <c r="BR1132" s="52"/>
      <c r="BS1132" s="52"/>
      <c r="BT1132" s="52"/>
      <c r="BU1132" s="52"/>
      <c r="BV1132" s="52"/>
      <c r="BW1132" s="52"/>
      <c r="BX1132" s="52"/>
      <c r="BY1132" s="52"/>
      <c r="BZ1132" s="52"/>
      <c r="CA1132" s="52"/>
      <c r="CB1132" s="52"/>
      <c r="CC1132" s="52"/>
      <c r="CD1132" s="52"/>
      <c r="CE1132" s="52"/>
      <c r="CF1132" s="52"/>
      <c r="CG1132" s="52"/>
      <c r="CH1132" s="52"/>
      <c r="CI1132" s="52"/>
      <c r="CJ1132" s="52"/>
      <c r="CK1132" s="52"/>
      <c r="CL1132" s="52"/>
      <c r="CM1132" s="52"/>
      <c r="CN1132" s="52"/>
      <c r="CO1132" s="52"/>
      <c r="CP1132" s="52"/>
      <c r="CQ1132" s="52"/>
      <c r="CR1132" s="52"/>
      <c r="CS1132" s="52"/>
      <c r="CT1132" s="52"/>
      <c r="CU1132" s="52"/>
      <c r="CV1132" s="52"/>
      <c r="CW1132" s="52"/>
      <c r="CX1132" s="52"/>
      <c r="CY1132" s="52"/>
      <c r="CZ1132" s="52"/>
      <c r="DA1132" s="52"/>
      <c r="DB1132" s="52"/>
      <c r="DC1132" s="52"/>
      <c r="DD1132" s="52"/>
      <c r="DE1132" s="52"/>
      <c r="DF1132" s="52"/>
      <c r="DG1132" s="52"/>
      <c r="DH1132" s="52"/>
      <c r="DI1132" s="52"/>
      <c r="DJ1132" s="52"/>
      <c r="DK1132" s="52"/>
      <c r="DL1132" s="52"/>
      <c r="DM1132" s="52"/>
      <c r="DN1132" s="52"/>
      <c r="DO1132" s="52"/>
      <c r="DP1132" s="52"/>
      <c r="DQ1132" s="52"/>
      <c r="DR1132" s="52"/>
      <c r="DS1132" s="52"/>
      <c r="DT1132" s="52"/>
      <c r="DU1132" s="52"/>
      <c r="DV1132" s="52"/>
      <c r="DW1132" s="52"/>
      <c r="DX1132" s="52"/>
      <c r="DY1132" s="52"/>
    </row>
    <row r="1133" spans="1:129" x14ac:dyDescent="0.25">
      <c r="D1133" s="23">
        <v>150000</v>
      </c>
      <c r="E1133" s="2">
        <v>12</v>
      </c>
      <c r="F1133" s="2"/>
      <c r="G1133" s="10">
        <f>D1133/E1133</f>
        <v>12500</v>
      </c>
      <c r="I1133" s="52"/>
      <c r="J1133" s="133"/>
      <c r="K1133" s="55"/>
      <c r="L1133" s="52"/>
      <c r="M1133" s="55"/>
      <c r="N1133" s="52"/>
      <c r="O1133" s="52"/>
      <c r="P1133" s="95"/>
      <c r="Q1133" s="52"/>
      <c r="R1133" s="52"/>
      <c r="S1133" s="52"/>
      <c r="T1133" s="52"/>
      <c r="U1133" s="52"/>
      <c r="V1133" s="52"/>
      <c r="W1133" s="52"/>
      <c r="X1133" s="52"/>
      <c r="Y1133" s="52"/>
      <c r="Z1133" s="52"/>
      <c r="AA1133" s="52"/>
      <c r="AB1133" s="52"/>
      <c r="AC1133" s="52"/>
      <c r="AD1133" s="52"/>
      <c r="AE1133" s="52"/>
      <c r="AF1133" s="52"/>
      <c r="AG1133" s="52"/>
      <c r="AH1133" s="52"/>
      <c r="AI1133" s="52"/>
      <c r="AJ1133" s="52"/>
      <c r="AK1133" s="52"/>
      <c r="AL1133" s="52"/>
      <c r="AM1133" s="52"/>
      <c r="AN1133" s="52"/>
      <c r="AO1133" s="52"/>
      <c r="AP1133" s="52"/>
      <c r="AQ1133" s="52"/>
      <c r="AR1133" s="52"/>
      <c r="AS1133" s="52"/>
      <c r="AT1133" s="52"/>
      <c r="AU1133" s="52"/>
      <c r="AV1133" s="52"/>
      <c r="AW1133" s="52"/>
      <c r="AX1133" s="52"/>
      <c r="AY1133" s="52"/>
      <c r="AZ1133" s="52"/>
      <c r="BA1133" s="52"/>
      <c r="BB1133" s="52"/>
      <c r="BC1133" s="52"/>
      <c r="BD1133" s="52"/>
      <c r="BE1133" s="52"/>
      <c r="BF1133" s="52"/>
      <c r="BG1133" s="52"/>
      <c r="BH1133" s="52"/>
      <c r="BI1133" s="52"/>
      <c r="BJ1133" s="52"/>
      <c r="BK1133" s="52"/>
      <c r="BL1133" s="52"/>
      <c r="BM1133" s="52"/>
      <c r="BN1133" s="52"/>
      <c r="BO1133" s="52"/>
      <c r="BP1133" s="52"/>
      <c r="BQ1133" s="52"/>
      <c r="BR1133" s="52"/>
      <c r="BS1133" s="52"/>
      <c r="BT1133" s="52"/>
      <c r="BU1133" s="52"/>
      <c r="BV1133" s="52"/>
      <c r="BW1133" s="52"/>
      <c r="BX1133" s="52"/>
      <c r="BY1133" s="52"/>
      <c r="BZ1133" s="52"/>
      <c r="CA1133" s="52"/>
      <c r="CB1133" s="52"/>
      <c r="CC1133" s="52"/>
      <c r="CD1133" s="52"/>
      <c r="CE1133" s="52"/>
      <c r="CF1133" s="52"/>
      <c r="CG1133" s="52"/>
      <c r="CH1133" s="52"/>
      <c r="CI1133" s="52"/>
      <c r="CJ1133" s="52"/>
      <c r="CK1133" s="52"/>
      <c r="CL1133" s="52"/>
      <c r="CM1133" s="52"/>
      <c r="CN1133" s="52"/>
      <c r="CO1133" s="52"/>
      <c r="CP1133" s="52"/>
      <c r="CQ1133" s="52"/>
      <c r="CR1133" s="52"/>
      <c r="CS1133" s="52"/>
      <c r="CT1133" s="52"/>
      <c r="CU1133" s="52"/>
      <c r="CV1133" s="52"/>
      <c r="CW1133" s="52"/>
      <c r="CX1133" s="52"/>
      <c r="CY1133" s="52"/>
      <c r="CZ1133" s="52"/>
      <c r="DA1133" s="52"/>
      <c r="DB1133" s="52"/>
      <c r="DC1133" s="52"/>
      <c r="DD1133" s="52"/>
      <c r="DE1133" s="52"/>
      <c r="DF1133" s="52"/>
      <c r="DG1133" s="52"/>
      <c r="DH1133" s="52"/>
      <c r="DI1133" s="52"/>
      <c r="DJ1133" s="52"/>
      <c r="DK1133" s="52"/>
      <c r="DL1133" s="52"/>
      <c r="DM1133" s="52"/>
      <c r="DN1133" s="52"/>
      <c r="DO1133" s="52"/>
      <c r="DP1133" s="52"/>
      <c r="DQ1133" s="52"/>
      <c r="DR1133" s="52"/>
      <c r="DS1133" s="52"/>
      <c r="DT1133" s="52"/>
      <c r="DU1133" s="52"/>
      <c r="DV1133" s="52"/>
      <c r="DW1133" s="52"/>
      <c r="DX1133" s="52"/>
      <c r="DY1133" s="52"/>
    </row>
    <row r="1134" spans="1:129" x14ac:dyDescent="0.25">
      <c r="A1134" s="20"/>
      <c r="B1134" s="131" t="s">
        <v>1</v>
      </c>
      <c r="C1134" s="131"/>
      <c r="D1134" s="24" t="s">
        <v>2</v>
      </c>
      <c r="E1134" s="131"/>
      <c r="F1134" s="131" t="s">
        <v>3</v>
      </c>
      <c r="G1134" s="27"/>
      <c r="H1134" s="20"/>
      <c r="I1134" s="52"/>
      <c r="J1134" s="133"/>
      <c r="K1134" s="55"/>
      <c r="L1134" s="52"/>
      <c r="M1134" s="55"/>
      <c r="N1134" s="52"/>
      <c r="O1134" s="52"/>
      <c r="P1134" s="95"/>
      <c r="Q1134" s="52"/>
      <c r="R1134" s="52"/>
      <c r="S1134" s="52"/>
      <c r="T1134" s="52"/>
      <c r="U1134" s="52"/>
      <c r="V1134" s="52"/>
      <c r="W1134" s="52"/>
      <c r="X1134" s="52"/>
      <c r="Y1134" s="52"/>
      <c r="Z1134" s="52"/>
      <c r="AA1134" s="52"/>
      <c r="AB1134" s="52"/>
      <c r="AC1134" s="52"/>
      <c r="AD1134" s="52"/>
      <c r="AE1134" s="52"/>
      <c r="AF1134" s="52"/>
      <c r="AG1134" s="52"/>
      <c r="AH1134" s="52"/>
      <c r="AI1134" s="52"/>
      <c r="AJ1134" s="52"/>
      <c r="AK1134" s="52"/>
      <c r="AL1134" s="52"/>
      <c r="AM1134" s="52"/>
      <c r="AN1134" s="52"/>
      <c r="AO1134" s="52"/>
      <c r="AP1134" s="52"/>
      <c r="AQ1134" s="52"/>
      <c r="AR1134" s="52"/>
      <c r="AS1134" s="52"/>
      <c r="AT1134" s="52"/>
      <c r="AU1134" s="52"/>
      <c r="AV1134" s="52"/>
      <c r="AW1134" s="52"/>
      <c r="AX1134" s="52"/>
      <c r="AY1134" s="52"/>
      <c r="AZ1134" s="52"/>
      <c r="BA1134" s="52"/>
      <c r="BB1134" s="52"/>
      <c r="BC1134" s="52"/>
      <c r="BD1134" s="52"/>
      <c r="BE1134" s="52"/>
      <c r="BF1134" s="52"/>
      <c r="BG1134" s="52"/>
      <c r="BH1134" s="52"/>
      <c r="BI1134" s="52"/>
      <c r="BJ1134" s="52"/>
      <c r="BK1134" s="52"/>
      <c r="BL1134" s="52"/>
      <c r="BM1134" s="52"/>
      <c r="BN1134" s="52"/>
      <c r="BO1134" s="52"/>
      <c r="BP1134" s="52"/>
      <c r="BQ1134" s="52"/>
      <c r="BR1134" s="52"/>
      <c r="BS1134" s="52"/>
      <c r="BT1134" s="52"/>
      <c r="BU1134" s="52"/>
      <c r="BV1134" s="52"/>
      <c r="BW1134" s="52"/>
      <c r="BX1134" s="52"/>
      <c r="BY1134" s="52"/>
      <c r="BZ1134" s="52"/>
      <c r="CA1134" s="52"/>
      <c r="CB1134" s="52"/>
      <c r="CC1134" s="52"/>
      <c r="CD1134" s="52"/>
      <c r="CE1134" s="52"/>
      <c r="CF1134" s="52"/>
      <c r="CG1134" s="52"/>
      <c r="CH1134" s="52"/>
      <c r="CI1134" s="52"/>
      <c r="CJ1134" s="52"/>
      <c r="CK1134" s="52"/>
      <c r="CL1134" s="52"/>
      <c r="CM1134" s="52"/>
      <c r="CN1134" s="52"/>
      <c r="CO1134" s="52"/>
      <c r="CP1134" s="52"/>
      <c r="CQ1134" s="52"/>
      <c r="CR1134" s="52"/>
      <c r="CS1134" s="52"/>
      <c r="CT1134" s="52"/>
      <c r="CU1134" s="52"/>
      <c r="CV1134" s="52"/>
      <c r="CW1134" s="52"/>
      <c r="CX1134" s="52"/>
      <c r="CY1134" s="52"/>
      <c r="CZ1134" s="52"/>
      <c r="DA1134" s="52"/>
      <c r="DB1134" s="52"/>
      <c r="DC1134" s="52"/>
      <c r="DD1134" s="52"/>
      <c r="DE1134" s="52"/>
      <c r="DF1134" s="52"/>
      <c r="DG1134" s="52"/>
      <c r="DH1134" s="52"/>
      <c r="DI1134" s="52"/>
      <c r="DJ1134" s="52"/>
      <c r="DK1134" s="52"/>
      <c r="DL1134" s="52"/>
      <c r="DM1134" s="52"/>
      <c r="DN1134" s="52"/>
      <c r="DO1134" s="52"/>
      <c r="DP1134" s="52"/>
      <c r="DQ1134" s="52"/>
      <c r="DR1134" s="52"/>
      <c r="DS1134" s="52"/>
      <c r="DT1134" s="52"/>
      <c r="DU1134" s="52"/>
      <c r="DV1134" s="52"/>
      <c r="DW1134" s="52"/>
      <c r="DX1134" s="52"/>
      <c r="DY1134" s="52"/>
    </row>
    <row r="1135" spans="1:129" x14ac:dyDescent="0.25">
      <c r="A1135" s="19" t="s">
        <v>4</v>
      </c>
      <c r="B1135" s="5">
        <v>12500</v>
      </c>
      <c r="D1135" s="5">
        <f>B1135-F1135</f>
        <v>12500</v>
      </c>
      <c r="F1135" s="5">
        <f>SUM(J1135:AZ1135)</f>
        <v>0</v>
      </c>
      <c r="I1135" s="52"/>
      <c r="J1135" s="133"/>
      <c r="K1135" s="55"/>
      <c r="L1135" s="52"/>
      <c r="M1135" s="55"/>
      <c r="N1135" s="52"/>
      <c r="O1135" s="52"/>
      <c r="P1135" s="95"/>
      <c r="Q1135" s="52"/>
      <c r="R1135" s="52"/>
      <c r="S1135" s="52"/>
      <c r="T1135" s="52"/>
      <c r="U1135" s="52"/>
      <c r="V1135" s="52"/>
      <c r="W1135" s="52"/>
      <c r="X1135" s="52"/>
      <c r="Y1135" s="52"/>
      <c r="Z1135" s="52"/>
      <c r="AA1135" s="52"/>
      <c r="AB1135" s="52"/>
      <c r="AC1135" s="52"/>
      <c r="AD1135" s="52"/>
      <c r="AE1135" s="52"/>
      <c r="AF1135" s="52"/>
      <c r="AG1135" s="52"/>
      <c r="AH1135" s="52"/>
      <c r="AI1135" s="52"/>
      <c r="AJ1135" s="52"/>
      <c r="AK1135" s="52"/>
      <c r="AL1135" s="52"/>
      <c r="AM1135" s="52"/>
      <c r="AN1135" s="52"/>
      <c r="AO1135" s="52"/>
      <c r="AP1135" s="52"/>
      <c r="AQ1135" s="52"/>
      <c r="AR1135" s="52"/>
      <c r="AS1135" s="52"/>
      <c r="AT1135" s="52"/>
      <c r="AU1135" s="52"/>
      <c r="AV1135" s="52"/>
      <c r="AW1135" s="52"/>
      <c r="AX1135" s="52"/>
      <c r="AY1135" s="52"/>
      <c r="AZ1135" s="52"/>
      <c r="BA1135" s="52"/>
      <c r="BB1135" s="52"/>
      <c r="BC1135" s="52"/>
      <c r="BD1135" s="52"/>
      <c r="BE1135" s="52"/>
      <c r="BF1135" s="52"/>
      <c r="BG1135" s="52"/>
      <c r="BH1135" s="52"/>
      <c r="BI1135" s="52"/>
      <c r="BJ1135" s="52"/>
      <c r="BK1135" s="52"/>
      <c r="BL1135" s="52"/>
      <c r="BM1135" s="52"/>
      <c r="BN1135" s="52"/>
      <c r="BO1135" s="52"/>
      <c r="BP1135" s="52"/>
      <c r="BQ1135" s="52"/>
      <c r="BR1135" s="52"/>
      <c r="BS1135" s="52"/>
      <c r="BT1135" s="52"/>
      <c r="BU1135" s="52"/>
      <c r="BV1135" s="52"/>
      <c r="BW1135" s="52"/>
      <c r="BX1135" s="52"/>
      <c r="BY1135" s="52"/>
      <c r="BZ1135" s="52"/>
      <c r="CA1135" s="52"/>
      <c r="CB1135" s="52"/>
      <c r="CC1135" s="52"/>
      <c r="CD1135" s="52"/>
      <c r="CE1135" s="52"/>
      <c r="CF1135" s="52"/>
      <c r="CG1135" s="52"/>
      <c r="CH1135" s="52"/>
      <c r="CI1135" s="52"/>
      <c r="CJ1135" s="52"/>
      <c r="CK1135" s="52"/>
      <c r="CL1135" s="52"/>
      <c r="CM1135" s="52"/>
      <c r="CN1135" s="52"/>
      <c r="CO1135" s="52"/>
      <c r="CP1135" s="52"/>
      <c r="CQ1135" s="52"/>
      <c r="CR1135" s="52"/>
      <c r="CS1135" s="52"/>
      <c r="CT1135" s="52"/>
      <c r="CU1135" s="52"/>
      <c r="CV1135" s="52"/>
      <c r="CW1135" s="52"/>
      <c r="CX1135" s="52"/>
      <c r="CY1135" s="52"/>
      <c r="CZ1135" s="52"/>
      <c r="DA1135" s="52"/>
      <c r="DB1135" s="52"/>
      <c r="DC1135" s="52"/>
      <c r="DD1135" s="52"/>
      <c r="DE1135" s="52"/>
      <c r="DF1135" s="52"/>
      <c r="DG1135" s="52"/>
      <c r="DH1135" s="52"/>
      <c r="DI1135" s="52"/>
      <c r="DJ1135" s="52"/>
      <c r="DK1135" s="52"/>
      <c r="DL1135" s="52"/>
      <c r="DM1135" s="52"/>
      <c r="DN1135" s="52"/>
      <c r="DO1135" s="52"/>
      <c r="DP1135" s="52"/>
      <c r="DQ1135" s="52"/>
      <c r="DR1135" s="52"/>
      <c r="DS1135" s="52"/>
      <c r="DT1135" s="52"/>
      <c r="DU1135" s="52"/>
      <c r="DV1135" s="52"/>
      <c r="DW1135" s="52"/>
      <c r="DX1135" s="52"/>
      <c r="DY1135" s="52"/>
    </row>
    <row r="1136" spans="1:129" x14ac:dyDescent="0.25">
      <c r="A1136" s="19" t="s">
        <v>5</v>
      </c>
      <c r="B1136" s="118">
        <f>12500+24000</f>
        <v>36500</v>
      </c>
      <c r="D1136" s="5">
        <f t="shared" ref="D1136:D1146" si="184">B1136-F1136</f>
        <v>-47890</v>
      </c>
      <c r="F1136" s="5">
        <f>SUM(J1136:AZ1136)</f>
        <v>84390</v>
      </c>
      <c r="I1136" s="52"/>
      <c r="J1136" s="133"/>
      <c r="K1136" s="55"/>
      <c r="L1136" s="52"/>
      <c r="M1136" s="55"/>
      <c r="N1136" s="55"/>
      <c r="O1136" s="55">
        <f>84390</f>
        <v>84390</v>
      </c>
      <c r="P1136" s="95"/>
      <c r="Q1136" s="52"/>
      <c r="R1136" s="52"/>
      <c r="S1136" s="52"/>
      <c r="T1136" s="52"/>
      <c r="U1136" s="52"/>
      <c r="V1136" s="52"/>
      <c r="W1136" s="52"/>
      <c r="X1136" s="52"/>
      <c r="Y1136" s="52"/>
      <c r="Z1136" s="52"/>
      <c r="AA1136" s="52"/>
      <c r="AB1136" s="52"/>
      <c r="AC1136" s="52"/>
      <c r="AD1136" s="52"/>
      <c r="AE1136" s="52"/>
      <c r="AF1136" s="52"/>
      <c r="AG1136" s="52"/>
      <c r="AH1136" s="52"/>
      <c r="AI1136" s="52"/>
      <c r="AJ1136" s="52"/>
      <c r="AK1136" s="52"/>
      <c r="AL1136" s="52"/>
      <c r="AM1136" s="52"/>
      <c r="AN1136" s="52"/>
      <c r="AO1136" s="52"/>
      <c r="AP1136" s="52"/>
      <c r="AQ1136" s="52"/>
      <c r="AR1136" s="52"/>
      <c r="AS1136" s="52"/>
      <c r="AT1136" s="52"/>
      <c r="AU1136" s="52"/>
      <c r="AV1136" s="52"/>
      <c r="AW1136" s="52"/>
      <c r="AX1136" s="52"/>
      <c r="AY1136" s="52"/>
      <c r="AZ1136" s="52"/>
      <c r="BA1136" s="52"/>
      <c r="BB1136" s="52"/>
      <c r="BC1136" s="52"/>
      <c r="BD1136" s="52"/>
      <c r="BE1136" s="52"/>
      <c r="BF1136" s="52"/>
      <c r="BG1136" s="52"/>
      <c r="BH1136" s="52"/>
      <c r="BI1136" s="52"/>
      <c r="BJ1136" s="52"/>
      <c r="BK1136" s="52"/>
      <c r="BL1136" s="52"/>
      <c r="BM1136" s="52"/>
      <c r="BN1136" s="52"/>
      <c r="BO1136" s="52"/>
      <c r="BP1136" s="52"/>
      <c r="BQ1136" s="52"/>
      <c r="BR1136" s="52"/>
      <c r="BS1136" s="52"/>
      <c r="BT1136" s="52"/>
      <c r="BU1136" s="52"/>
      <c r="BV1136" s="52"/>
      <c r="BW1136" s="52"/>
      <c r="BX1136" s="52"/>
      <c r="BY1136" s="52"/>
      <c r="BZ1136" s="52"/>
      <c r="CA1136" s="52"/>
      <c r="CB1136" s="52"/>
      <c r="CC1136" s="52"/>
      <c r="CD1136" s="52"/>
      <c r="CE1136" s="52"/>
      <c r="CF1136" s="52"/>
      <c r="CG1136" s="52"/>
      <c r="CH1136" s="52"/>
      <c r="CI1136" s="52"/>
      <c r="CJ1136" s="52"/>
      <c r="CK1136" s="52"/>
      <c r="CL1136" s="52"/>
      <c r="CM1136" s="52"/>
      <c r="CN1136" s="52"/>
      <c r="CO1136" s="52"/>
      <c r="CP1136" s="52"/>
      <c r="CQ1136" s="52"/>
      <c r="CR1136" s="52"/>
      <c r="CS1136" s="52"/>
      <c r="CT1136" s="52"/>
      <c r="CU1136" s="52"/>
      <c r="CV1136" s="52"/>
      <c r="CW1136" s="52"/>
      <c r="CX1136" s="52"/>
      <c r="CY1136" s="52"/>
      <c r="CZ1136" s="52"/>
      <c r="DA1136" s="52"/>
      <c r="DB1136" s="52"/>
      <c r="DC1136" s="52"/>
      <c r="DD1136" s="52"/>
      <c r="DE1136" s="52"/>
      <c r="DF1136" s="52"/>
      <c r="DG1136" s="52"/>
      <c r="DH1136" s="52"/>
      <c r="DI1136" s="52"/>
      <c r="DJ1136" s="52"/>
      <c r="DK1136" s="52"/>
      <c r="DL1136" s="52"/>
      <c r="DM1136" s="52"/>
      <c r="DN1136" s="52"/>
      <c r="DO1136" s="52"/>
      <c r="DP1136" s="52"/>
      <c r="DQ1136" s="52"/>
      <c r="DR1136" s="52"/>
      <c r="DS1136" s="52"/>
      <c r="DT1136" s="52"/>
      <c r="DU1136" s="52"/>
      <c r="DV1136" s="52"/>
      <c r="DW1136" s="52"/>
      <c r="DX1136" s="52"/>
      <c r="DY1136" s="52"/>
    </row>
    <row r="1137" spans="1:129" x14ac:dyDescent="0.25">
      <c r="A1137" s="19" t="s">
        <v>6</v>
      </c>
      <c r="B1137" s="5">
        <v>12500</v>
      </c>
      <c r="D1137" s="5">
        <f t="shared" si="184"/>
        <v>10580.2</v>
      </c>
      <c r="F1137" s="5">
        <f>SUM(J1137:AZ1137)</f>
        <v>1919.8</v>
      </c>
      <c r="I1137" s="52"/>
      <c r="J1137" s="133"/>
      <c r="K1137" s="55"/>
      <c r="L1137" s="52"/>
      <c r="M1137" s="55"/>
      <c r="N1137" s="52"/>
      <c r="O1137" s="52"/>
      <c r="P1137" s="95"/>
      <c r="Q1137" s="52"/>
      <c r="R1137" s="52"/>
      <c r="S1137" s="52"/>
      <c r="T1137" s="52"/>
      <c r="U1137" s="55">
        <f>1919.8</f>
        <v>1919.8</v>
      </c>
      <c r="V1137" s="52"/>
      <c r="W1137" s="52"/>
      <c r="X1137" s="52"/>
      <c r="Y1137" s="52"/>
      <c r="Z1137" s="52"/>
      <c r="AA1137" s="52"/>
      <c r="AB1137" s="52"/>
      <c r="AC1137" s="52"/>
      <c r="AD1137" s="52"/>
      <c r="AE1137" s="52"/>
      <c r="AF1137" s="52"/>
      <c r="AG1137" s="52"/>
      <c r="AH1137" s="52"/>
      <c r="AI1137" s="52"/>
      <c r="AJ1137" s="52"/>
      <c r="AK1137" s="52"/>
      <c r="AL1137" s="52"/>
      <c r="AM1137" s="52"/>
      <c r="AN1137" s="52"/>
      <c r="AO1137" s="52"/>
      <c r="AP1137" s="52"/>
      <c r="AQ1137" s="52"/>
      <c r="AR1137" s="52"/>
      <c r="AS1137" s="52"/>
      <c r="AT1137" s="52"/>
      <c r="AU1137" s="52"/>
      <c r="AV1137" s="52"/>
      <c r="AW1137" s="52"/>
      <c r="AX1137" s="52"/>
      <c r="AY1137" s="52"/>
      <c r="AZ1137" s="52"/>
      <c r="BA1137" s="52"/>
      <c r="BB1137" s="52"/>
      <c r="BC1137" s="52"/>
      <c r="BD1137" s="52"/>
      <c r="BE1137" s="52"/>
      <c r="BF1137" s="52"/>
      <c r="BG1137" s="52"/>
      <c r="BH1137" s="52"/>
      <c r="BI1137" s="52"/>
      <c r="BJ1137" s="52"/>
      <c r="BK1137" s="52"/>
      <c r="BL1137" s="52"/>
      <c r="BM1137" s="52"/>
      <c r="BN1137" s="52"/>
      <c r="BO1137" s="52"/>
      <c r="BP1137" s="52"/>
      <c r="BQ1137" s="52"/>
      <c r="BR1137" s="52"/>
      <c r="BS1137" s="52"/>
      <c r="BT1137" s="52"/>
      <c r="BU1137" s="52"/>
      <c r="BV1137" s="52"/>
      <c r="BW1137" s="52"/>
      <c r="BX1137" s="52"/>
      <c r="BY1137" s="52"/>
      <c r="BZ1137" s="52"/>
      <c r="CA1137" s="52"/>
      <c r="CB1137" s="52"/>
      <c r="CC1137" s="52"/>
      <c r="CD1137" s="52"/>
      <c r="CE1137" s="52"/>
      <c r="CF1137" s="52"/>
      <c r="CG1137" s="52"/>
      <c r="CH1137" s="52"/>
      <c r="CI1137" s="52"/>
      <c r="CJ1137" s="52"/>
      <c r="CK1137" s="52"/>
      <c r="CL1137" s="52"/>
      <c r="CM1137" s="52"/>
      <c r="CN1137" s="52"/>
      <c r="CO1137" s="52"/>
      <c r="CP1137" s="52"/>
      <c r="CQ1137" s="52"/>
      <c r="CR1137" s="52"/>
      <c r="CS1137" s="52"/>
      <c r="CT1137" s="52"/>
      <c r="CU1137" s="52"/>
      <c r="CV1137" s="52"/>
      <c r="CW1137" s="52"/>
      <c r="CX1137" s="52"/>
      <c r="CY1137" s="52"/>
      <c r="CZ1137" s="52"/>
      <c r="DA1137" s="52"/>
      <c r="DB1137" s="52"/>
      <c r="DC1137" s="52"/>
      <c r="DD1137" s="52"/>
      <c r="DE1137" s="52"/>
      <c r="DF1137" s="52"/>
      <c r="DG1137" s="52"/>
      <c r="DH1137" s="52"/>
      <c r="DI1137" s="52"/>
      <c r="DJ1137" s="52"/>
      <c r="DK1137" s="52"/>
      <c r="DL1137" s="52"/>
      <c r="DM1137" s="52"/>
      <c r="DN1137" s="52"/>
      <c r="DO1137" s="52"/>
      <c r="DP1137" s="52"/>
      <c r="DQ1137" s="52"/>
      <c r="DR1137" s="52"/>
      <c r="DS1137" s="52"/>
      <c r="DT1137" s="52"/>
      <c r="DU1137" s="52"/>
      <c r="DV1137" s="52"/>
      <c r="DW1137" s="52"/>
      <c r="DX1137" s="52"/>
      <c r="DY1137" s="52"/>
    </row>
    <row r="1138" spans="1:129" x14ac:dyDescent="0.25">
      <c r="A1138" s="19" t="s">
        <v>7</v>
      </c>
      <c r="B1138" s="5">
        <v>12500</v>
      </c>
      <c r="D1138" s="5">
        <f t="shared" si="184"/>
        <v>12500</v>
      </c>
      <c r="F1138" s="5">
        <f>SUM(J1138:AZ1138)</f>
        <v>0</v>
      </c>
      <c r="I1138" s="52"/>
      <c r="J1138" s="133"/>
      <c r="K1138" s="55"/>
      <c r="L1138" s="52"/>
      <c r="M1138" s="55"/>
      <c r="N1138" s="52"/>
      <c r="O1138" s="52"/>
      <c r="P1138" s="95"/>
      <c r="Q1138" s="52"/>
      <c r="R1138" s="52"/>
      <c r="S1138" s="52"/>
      <c r="T1138" s="52"/>
      <c r="U1138" s="52"/>
      <c r="V1138" s="52"/>
      <c r="W1138" s="52"/>
      <c r="X1138" s="52"/>
      <c r="Y1138" s="52"/>
      <c r="Z1138" s="52"/>
      <c r="AA1138" s="52"/>
      <c r="AB1138" s="52"/>
      <c r="AC1138" s="52"/>
      <c r="AD1138" s="52"/>
      <c r="AE1138" s="52"/>
      <c r="AF1138" s="52"/>
      <c r="AG1138" s="52"/>
      <c r="AH1138" s="52"/>
      <c r="AI1138" s="52"/>
      <c r="AJ1138" s="52"/>
      <c r="AK1138" s="52"/>
      <c r="AL1138" s="52"/>
      <c r="AM1138" s="52"/>
      <c r="AN1138" s="52"/>
      <c r="AO1138" s="52"/>
      <c r="AP1138" s="52"/>
      <c r="AQ1138" s="52"/>
      <c r="AR1138" s="52"/>
      <c r="AS1138" s="52"/>
      <c r="AT1138" s="52"/>
      <c r="AU1138" s="52"/>
      <c r="AV1138" s="52"/>
      <c r="AW1138" s="52"/>
      <c r="AX1138" s="52"/>
      <c r="AY1138" s="52"/>
      <c r="AZ1138" s="52"/>
      <c r="BA1138" s="52"/>
      <c r="BB1138" s="52"/>
      <c r="BC1138" s="52"/>
      <c r="BD1138" s="52"/>
      <c r="BE1138" s="52"/>
      <c r="BF1138" s="52"/>
      <c r="BG1138" s="52"/>
      <c r="BH1138" s="52"/>
      <c r="BI1138" s="52"/>
      <c r="BJ1138" s="52"/>
      <c r="BK1138" s="52"/>
      <c r="BL1138" s="52"/>
      <c r="BM1138" s="52"/>
      <c r="BN1138" s="52"/>
      <c r="BO1138" s="52"/>
      <c r="BP1138" s="52"/>
      <c r="BQ1138" s="52"/>
      <c r="BR1138" s="52"/>
      <c r="BS1138" s="52"/>
      <c r="BT1138" s="52"/>
      <c r="BU1138" s="52"/>
      <c r="BV1138" s="52"/>
      <c r="BW1138" s="52"/>
      <c r="BX1138" s="52"/>
      <c r="BY1138" s="52"/>
      <c r="BZ1138" s="52"/>
      <c r="CA1138" s="52"/>
      <c r="CB1138" s="52"/>
      <c r="CC1138" s="52"/>
      <c r="CD1138" s="52"/>
      <c r="CE1138" s="52"/>
      <c r="CF1138" s="52"/>
      <c r="CG1138" s="52"/>
      <c r="CH1138" s="52"/>
      <c r="CI1138" s="52"/>
      <c r="CJ1138" s="52"/>
      <c r="CK1138" s="52"/>
      <c r="CL1138" s="52"/>
      <c r="CM1138" s="52"/>
      <c r="CN1138" s="52"/>
      <c r="CO1138" s="52"/>
      <c r="CP1138" s="52"/>
      <c r="CQ1138" s="52"/>
      <c r="CR1138" s="52"/>
      <c r="CS1138" s="52"/>
      <c r="CT1138" s="52"/>
      <c r="CU1138" s="52"/>
      <c r="CV1138" s="52"/>
      <c r="CW1138" s="52"/>
      <c r="CX1138" s="52"/>
      <c r="CY1138" s="52"/>
      <c r="CZ1138" s="52"/>
      <c r="DA1138" s="52"/>
      <c r="DB1138" s="52"/>
      <c r="DC1138" s="52"/>
      <c r="DD1138" s="52"/>
      <c r="DE1138" s="52"/>
      <c r="DF1138" s="52"/>
      <c r="DG1138" s="52"/>
      <c r="DH1138" s="52"/>
      <c r="DI1138" s="52"/>
      <c r="DJ1138" s="52"/>
      <c r="DK1138" s="52"/>
      <c r="DL1138" s="52"/>
      <c r="DM1138" s="52"/>
      <c r="DN1138" s="52"/>
      <c r="DO1138" s="52"/>
      <c r="DP1138" s="52"/>
      <c r="DQ1138" s="52"/>
      <c r="DR1138" s="52"/>
      <c r="DS1138" s="52"/>
      <c r="DT1138" s="52"/>
      <c r="DU1138" s="52"/>
      <c r="DV1138" s="52"/>
      <c r="DW1138" s="52"/>
      <c r="DX1138" s="52"/>
      <c r="DY1138" s="52"/>
    </row>
    <row r="1139" spans="1:129" x14ac:dyDescent="0.25">
      <c r="A1139" s="19" t="s">
        <v>8</v>
      </c>
      <c r="B1139" s="5">
        <v>12500</v>
      </c>
      <c r="D1139" s="5">
        <f t="shared" si="184"/>
        <v>12500</v>
      </c>
      <c r="F1139" s="5">
        <f t="shared" ref="F1139" si="185">SUM(J1139:AZ1139)</f>
        <v>0</v>
      </c>
      <c r="I1139" s="52"/>
      <c r="J1139" s="133"/>
      <c r="K1139" s="55"/>
      <c r="L1139" s="52"/>
      <c r="M1139" s="55"/>
      <c r="N1139" s="52"/>
      <c r="O1139" s="52"/>
      <c r="P1139" s="95"/>
      <c r="Q1139" s="52"/>
      <c r="R1139" s="52"/>
      <c r="S1139" s="52"/>
      <c r="T1139" s="52"/>
      <c r="U1139" s="52"/>
      <c r="V1139" s="52"/>
      <c r="W1139" s="52"/>
      <c r="X1139" s="52"/>
      <c r="Y1139" s="52"/>
      <c r="Z1139" s="52"/>
      <c r="AA1139" s="52"/>
      <c r="AB1139" s="52"/>
      <c r="AC1139" s="52"/>
      <c r="AD1139" s="52"/>
      <c r="AE1139" s="52"/>
      <c r="AF1139" s="52"/>
      <c r="AG1139" s="52"/>
      <c r="AH1139" s="52"/>
      <c r="AI1139" s="52"/>
      <c r="AJ1139" s="52"/>
      <c r="AK1139" s="52"/>
      <c r="AL1139" s="52"/>
      <c r="AM1139" s="52"/>
      <c r="AN1139" s="52"/>
      <c r="AO1139" s="52"/>
      <c r="AP1139" s="52"/>
      <c r="AQ1139" s="52"/>
      <c r="AR1139" s="52"/>
      <c r="AS1139" s="52"/>
      <c r="AT1139" s="52"/>
      <c r="AU1139" s="52"/>
      <c r="AV1139" s="52"/>
      <c r="AW1139" s="52"/>
      <c r="AX1139" s="52"/>
      <c r="AY1139" s="52"/>
      <c r="AZ1139" s="52"/>
      <c r="BA1139" s="52"/>
      <c r="BB1139" s="52"/>
      <c r="BC1139" s="52"/>
      <c r="BD1139" s="52"/>
      <c r="BE1139" s="52"/>
      <c r="BF1139" s="52"/>
      <c r="BG1139" s="52"/>
      <c r="BH1139" s="52"/>
      <c r="BI1139" s="52"/>
      <c r="BJ1139" s="52"/>
      <c r="BK1139" s="52"/>
      <c r="BL1139" s="52"/>
      <c r="BM1139" s="52"/>
      <c r="BN1139" s="52"/>
      <c r="BO1139" s="52"/>
      <c r="BP1139" s="52"/>
      <c r="BQ1139" s="52"/>
      <c r="BR1139" s="52"/>
      <c r="BS1139" s="52"/>
      <c r="BT1139" s="52"/>
      <c r="BU1139" s="52"/>
      <c r="BV1139" s="52"/>
      <c r="BW1139" s="52"/>
      <c r="BX1139" s="52"/>
      <c r="BY1139" s="52"/>
      <c r="BZ1139" s="52"/>
      <c r="CA1139" s="52"/>
      <c r="CB1139" s="52"/>
      <c r="CC1139" s="52"/>
      <c r="CD1139" s="52"/>
      <c r="CE1139" s="52"/>
      <c r="CF1139" s="52"/>
      <c r="CG1139" s="52"/>
      <c r="CH1139" s="52"/>
      <c r="CI1139" s="52"/>
      <c r="CJ1139" s="52"/>
      <c r="CK1139" s="52"/>
      <c r="CL1139" s="52"/>
      <c r="CM1139" s="52"/>
      <c r="CN1139" s="52"/>
      <c r="CO1139" s="52"/>
      <c r="CP1139" s="52"/>
      <c r="CQ1139" s="52"/>
      <c r="CR1139" s="52"/>
      <c r="CS1139" s="52"/>
      <c r="CT1139" s="52"/>
      <c r="CU1139" s="52"/>
      <c r="CV1139" s="52"/>
      <c r="CW1139" s="52"/>
      <c r="CX1139" s="52"/>
      <c r="CY1139" s="52"/>
      <c r="CZ1139" s="52"/>
      <c r="DA1139" s="52"/>
      <c r="DB1139" s="52"/>
      <c r="DC1139" s="52"/>
      <c r="DD1139" s="52"/>
      <c r="DE1139" s="52"/>
      <c r="DF1139" s="52"/>
      <c r="DG1139" s="52"/>
      <c r="DH1139" s="52"/>
      <c r="DI1139" s="52"/>
      <c r="DJ1139" s="52"/>
      <c r="DK1139" s="52"/>
      <c r="DL1139" s="52"/>
      <c r="DM1139" s="52"/>
      <c r="DN1139" s="52"/>
      <c r="DO1139" s="52"/>
      <c r="DP1139" s="52"/>
      <c r="DQ1139" s="52"/>
      <c r="DR1139" s="52"/>
      <c r="DS1139" s="52"/>
      <c r="DT1139" s="52"/>
      <c r="DU1139" s="52"/>
      <c r="DV1139" s="52"/>
      <c r="DW1139" s="52"/>
      <c r="DX1139" s="52"/>
      <c r="DY1139" s="52"/>
    </row>
    <row r="1140" spans="1:129" x14ac:dyDescent="0.25">
      <c r="A1140" s="19" t="s">
        <v>9</v>
      </c>
      <c r="B1140" s="118">
        <f>12500+105000</f>
        <v>117500</v>
      </c>
      <c r="D1140" s="5">
        <f t="shared" si="184"/>
        <v>15147.399999999994</v>
      </c>
      <c r="F1140" s="5">
        <f>SUM(L1140:AZ1140)</f>
        <v>102352.6</v>
      </c>
      <c r="I1140" s="52"/>
      <c r="J1140" s="133"/>
      <c r="K1140" s="55"/>
      <c r="L1140" s="55">
        <f>102352.6</f>
        <v>102352.6</v>
      </c>
      <c r="M1140" s="55"/>
      <c r="N1140" s="52"/>
      <c r="O1140" s="52"/>
      <c r="P1140" s="95"/>
      <c r="Q1140" s="52"/>
      <c r="R1140" s="52"/>
      <c r="S1140" s="52"/>
      <c r="T1140" s="52"/>
      <c r="U1140" s="52"/>
      <c r="V1140" s="52"/>
      <c r="W1140" s="52"/>
      <c r="X1140" s="52"/>
      <c r="Y1140" s="52"/>
      <c r="Z1140" s="52"/>
      <c r="AA1140" s="52"/>
      <c r="AB1140" s="52"/>
      <c r="AC1140" s="52"/>
      <c r="AD1140" s="52"/>
      <c r="AE1140" s="52"/>
      <c r="AF1140" s="52"/>
      <c r="AG1140" s="52"/>
      <c r="AH1140" s="52"/>
      <c r="AI1140" s="52"/>
      <c r="AJ1140" s="52"/>
      <c r="AK1140" s="52"/>
      <c r="AL1140" s="52"/>
      <c r="AM1140" s="52"/>
      <c r="AN1140" s="52"/>
      <c r="AO1140" s="52"/>
      <c r="AP1140" s="52"/>
      <c r="AQ1140" s="52"/>
      <c r="AR1140" s="52"/>
      <c r="AS1140" s="52"/>
      <c r="AT1140" s="52"/>
      <c r="AU1140" s="52"/>
      <c r="AV1140" s="52"/>
      <c r="AW1140" s="52"/>
      <c r="AX1140" s="52"/>
      <c r="AY1140" s="52"/>
      <c r="AZ1140" s="52"/>
      <c r="BA1140" s="52"/>
      <c r="BB1140" s="52"/>
      <c r="BC1140" s="52"/>
      <c r="BD1140" s="52"/>
      <c r="BE1140" s="52"/>
      <c r="BF1140" s="52"/>
      <c r="BG1140" s="52"/>
      <c r="BH1140" s="52"/>
      <c r="BI1140" s="52"/>
      <c r="BJ1140" s="52"/>
      <c r="BK1140" s="52"/>
      <c r="BL1140" s="52"/>
      <c r="BM1140" s="52"/>
      <c r="BN1140" s="52"/>
      <c r="BO1140" s="52"/>
      <c r="BP1140" s="52"/>
      <c r="BQ1140" s="52"/>
      <c r="BR1140" s="52"/>
      <c r="BS1140" s="52"/>
      <c r="BT1140" s="52"/>
      <c r="BU1140" s="52"/>
      <c r="BV1140" s="52"/>
      <c r="BW1140" s="52"/>
      <c r="BX1140" s="52"/>
      <c r="BY1140" s="52"/>
      <c r="BZ1140" s="52"/>
      <c r="CA1140" s="52"/>
      <c r="CB1140" s="52"/>
      <c r="CC1140" s="52"/>
      <c r="CD1140" s="52"/>
      <c r="CE1140" s="52"/>
      <c r="CF1140" s="52"/>
      <c r="CG1140" s="52"/>
      <c r="CH1140" s="52"/>
      <c r="CI1140" s="52"/>
      <c r="CJ1140" s="52"/>
      <c r="CK1140" s="52"/>
      <c r="CL1140" s="52"/>
      <c r="CM1140" s="52"/>
      <c r="CN1140" s="52"/>
      <c r="CO1140" s="52"/>
      <c r="CP1140" s="52"/>
      <c r="CQ1140" s="52"/>
      <c r="CR1140" s="52"/>
      <c r="CS1140" s="52"/>
      <c r="CT1140" s="52"/>
      <c r="CU1140" s="52"/>
      <c r="CV1140" s="52"/>
      <c r="CW1140" s="52"/>
      <c r="CX1140" s="52"/>
      <c r="CY1140" s="52"/>
      <c r="CZ1140" s="52"/>
      <c r="DA1140" s="52"/>
      <c r="DB1140" s="52"/>
      <c r="DC1140" s="52"/>
      <c r="DD1140" s="52"/>
      <c r="DE1140" s="52"/>
      <c r="DF1140" s="52"/>
      <c r="DG1140" s="52"/>
      <c r="DH1140" s="52"/>
      <c r="DI1140" s="52"/>
      <c r="DJ1140" s="52"/>
      <c r="DK1140" s="52"/>
      <c r="DL1140" s="52"/>
      <c r="DM1140" s="52"/>
      <c r="DN1140" s="52"/>
      <c r="DO1140" s="52"/>
      <c r="DP1140" s="52"/>
      <c r="DQ1140" s="52"/>
      <c r="DR1140" s="52"/>
      <c r="DS1140" s="52"/>
      <c r="DT1140" s="52"/>
      <c r="DU1140" s="52"/>
      <c r="DV1140" s="52"/>
      <c r="DW1140" s="52"/>
      <c r="DX1140" s="52"/>
      <c r="DY1140" s="52"/>
    </row>
    <row r="1141" spans="1:129" x14ac:dyDescent="0.25">
      <c r="A1141" s="19" t="s">
        <v>10</v>
      </c>
      <c r="B1141" s="118">
        <f>12500+10000</f>
        <v>22500</v>
      </c>
      <c r="D1141" s="5">
        <f t="shared" si="184"/>
        <v>18382</v>
      </c>
      <c r="F1141" s="5">
        <f>SUM(K1141:AZ1141)</f>
        <v>4118</v>
      </c>
      <c r="I1141" s="52"/>
      <c r="J1141" s="133"/>
      <c r="K1141" s="55"/>
      <c r="L1141" s="52"/>
      <c r="M1141" s="55"/>
      <c r="N1141" s="55">
        <f>881.6</f>
        <v>881.6</v>
      </c>
      <c r="O1141" s="55">
        <f>3236.4</f>
        <v>3236.4</v>
      </c>
      <c r="P1141" s="95"/>
      <c r="Q1141" s="52"/>
      <c r="R1141" s="52"/>
      <c r="S1141" s="52"/>
      <c r="T1141" s="52"/>
      <c r="U1141" s="52"/>
      <c r="V1141" s="52"/>
      <c r="W1141" s="52"/>
      <c r="X1141" s="52"/>
      <c r="Y1141" s="52"/>
      <c r="Z1141" s="52"/>
      <c r="AA1141" s="52"/>
      <c r="AB1141" s="52"/>
      <c r="AC1141" s="52"/>
      <c r="AD1141" s="52"/>
      <c r="AE1141" s="52"/>
      <c r="AF1141" s="52"/>
      <c r="AG1141" s="52"/>
      <c r="AH1141" s="52"/>
      <c r="AI1141" s="52"/>
      <c r="AJ1141" s="52"/>
      <c r="AK1141" s="52"/>
      <c r="AL1141" s="52"/>
      <c r="AM1141" s="52"/>
      <c r="AN1141" s="52"/>
      <c r="AO1141" s="52"/>
      <c r="AP1141" s="52"/>
      <c r="AQ1141" s="52"/>
      <c r="AR1141" s="52"/>
      <c r="AS1141" s="52"/>
      <c r="AT1141" s="52"/>
      <c r="AU1141" s="52"/>
      <c r="AV1141" s="52"/>
      <c r="AW1141" s="52"/>
      <c r="AX1141" s="52"/>
      <c r="AY1141" s="52"/>
      <c r="AZ1141" s="52"/>
      <c r="BA1141" s="52"/>
      <c r="BB1141" s="52"/>
      <c r="BC1141" s="52"/>
      <c r="BD1141" s="52"/>
      <c r="BE1141" s="52"/>
      <c r="BF1141" s="52"/>
      <c r="BG1141" s="52"/>
      <c r="BH1141" s="52"/>
      <c r="BI1141" s="52"/>
      <c r="BJ1141" s="52"/>
      <c r="BK1141" s="52"/>
      <c r="BL1141" s="52"/>
      <c r="BM1141" s="52"/>
      <c r="BN1141" s="52"/>
      <c r="BO1141" s="52"/>
      <c r="BP1141" s="52"/>
      <c r="BQ1141" s="52"/>
      <c r="BR1141" s="52"/>
      <c r="BS1141" s="52"/>
      <c r="BT1141" s="52"/>
      <c r="BU1141" s="52"/>
      <c r="BV1141" s="52"/>
      <c r="BW1141" s="52"/>
      <c r="BX1141" s="52"/>
      <c r="BY1141" s="52"/>
      <c r="BZ1141" s="52"/>
      <c r="CA1141" s="52"/>
      <c r="CB1141" s="52"/>
      <c r="CC1141" s="52"/>
      <c r="CD1141" s="52"/>
      <c r="CE1141" s="52"/>
      <c r="CF1141" s="52"/>
      <c r="CG1141" s="52"/>
      <c r="CH1141" s="52"/>
      <c r="CI1141" s="52"/>
      <c r="CJ1141" s="52"/>
      <c r="CK1141" s="52"/>
      <c r="CL1141" s="52"/>
      <c r="CM1141" s="52"/>
      <c r="CN1141" s="52"/>
      <c r="CO1141" s="52"/>
      <c r="CP1141" s="52"/>
      <c r="CQ1141" s="52"/>
      <c r="CR1141" s="52"/>
      <c r="CS1141" s="52"/>
      <c r="CT1141" s="52"/>
      <c r="CU1141" s="52"/>
      <c r="CV1141" s="52"/>
      <c r="CW1141" s="52"/>
      <c r="CX1141" s="52"/>
      <c r="CY1141" s="52"/>
      <c r="CZ1141" s="52"/>
      <c r="DA1141" s="52"/>
      <c r="DB1141" s="52"/>
      <c r="DC1141" s="52"/>
      <c r="DD1141" s="52"/>
      <c r="DE1141" s="52"/>
      <c r="DF1141" s="52"/>
      <c r="DG1141" s="52"/>
      <c r="DH1141" s="52"/>
      <c r="DI1141" s="52"/>
      <c r="DJ1141" s="52"/>
      <c r="DK1141" s="52"/>
      <c r="DL1141" s="52"/>
      <c r="DM1141" s="52"/>
      <c r="DN1141" s="52"/>
      <c r="DO1141" s="52"/>
      <c r="DP1141" s="52"/>
      <c r="DQ1141" s="52"/>
      <c r="DR1141" s="52"/>
      <c r="DS1141" s="52"/>
      <c r="DT1141" s="52"/>
      <c r="DU1141" s="52"/>
      <c r="DV1141" s="52"/>
      <c r="DW1141" s="52"/>
      <c r="DX1141" s="52"/>
      <c r="DY1141" s="52"/>
    </row>
    <row r="1142" spans="1:129" x14ac:dyDescent="0.25">
      <c r="A1142" s="19" t="s">
        <v>11</v>
      </c>
      <c r="B1142" s="106">
        <v>12500</v>
      </c>
      <c r="D1142" s="5">
        <f t="shared" si="184"/>
        <v>-44920</v>
      </c>
      <c r="F1142" s="5">
        <f>SUM(K1142:AZ1142)</f>
        <v>57420</v>
      </c>
      <c r="I1142" s="52"/>
      <c r="J1142" s="133"/>
      <c r="K1142" s="55"/>
      <c r="L1142" s="52"/>
      <c r="M1142" s="55"/>
      <c r="N1142" s="52"/>
      <c r="O1142" s="52"/>
      <c r="P1142" s="95"/>
      <c r="Q1142" s="52"/>
      <c r="R1142" s="52"/>
      <c r="S1142" s="52"/>
      <c r="T1142" s="52"/>
      <c r="U1142" s="55">
        <f>57420</f>
        <v>57420</v>
      </c>
      <c r="V1142" s="52"/>
      <c r="W1142" s="52"/>
      <c r="X1142" s="52"/>
      <c r="Y1142" s="52"/>
      <c r="Z1142" s="52"/>
      <c r="AA1142" s="52"/>
      <c r="AB1142" s="52"/>
      <c r="AC1142" s="52"/>
      <c r="AD1142" s="52"/>
      <c r="AE1142" s="52"/>
      <c r="AF1142" s="52"/>
      <c r="AG1142" s="52"/>
      <c r="AH1142" s="52"/>
      <c r="AI1142" s="52"/>
      <c r="AJ1142" s="52"/>
      <c r="AK1142" s="52"/>
      <c r="AL1142" s="52"/>
      <c r="AM1142" s="52"/>
      <c r="AN1142" s="52"/>
      <c r="AO1142" s="52"/>
      <c r="AP1142" s="52"/>
      <c r="AQ1142" s="52"/>
      <c r="AR1142" s="52"/>
      <c r="AS1142" s="52"/>
      <c r="AT1142" s="52"/>
      <c r="AU1142" s="52"/>
      <c r="AV1142" s="52"/>
      <c r="AW1142" s="52"/>
      <c r="AX1142" s="52"/>
      <c r="AY1142" s="52"/>
      <c r="AZ1142" s="52"/>
      <c r="BA1142" s="52"/>
      <c r="BB1142" s="52"/>
      <c r="BC1142" s="52"/>
      <c r="BD1142" s="52"/>
      <c r="BE1142" s="52"/>
      <c r="BF1142" s="52"/>
      <c r="BG1142" s="52"/>
      <c r="BH1142" s="52"/>
      <c r="BI1142" s="52"/>
      <c r="BJ1142" s="52"/>
      <c r="BK1142" s="52"/>
      <c r="BL1142" s="52"/>
      <c r="BM1142" s="52"/>
      <c r="BN1142" s="52"/>
      <c r="BO1142" s="52"/>
      <c r="BP1142" s="52"/>
      <c r="BQ1142" s="52"/>
      <c r="BR1142" s="52"/>
      <c r="BS1142" s="52"/>
      <c r="BT1142" s="52"/>
      <c r="BU1142" s="52"/>
      <c r="BV1142" s="52"/>
      <c r="BW1142" s="52"/>
      <c r="BX1142" s="52"/>
      <c r="BY1142" s="52"/>
      <c r="BZ1142" s="52"/>
      <c r="CA1142" s="52"/>
      <c r="CB1142" s="52"/>
      <c r="CC1142" s="52"/>
      <c r="CD1142" s="52"/>
      <c r="CE1142" s="52"/>
      <c r="CF1142" s="52"/>
      <c r="CG1142" s="52"/>
      <c r="CH1142" s="52"/>
      <c r="CI1142" s="52"/>
      <c r="CJ1142" s="52"/>
      <c r="CK1142" s="52"/>
      <c r="CL1142" s="52"/>
      <c r="CM1142" s="52"/>
      <c r="CN1142" s="52"/>
      <c r="CO1142" s="52"/>
      <c r="CP1142" s="52"/>
      <c r="CQ1142" s="52"/>
      <c r="CR1142" s="52"/>
      <c r="CS1142" s="52"/>
      <c r="CT1142" s="52"/>
      <c r="CU1142" s="52"/>
      <c r="CV1142" s="52"/>
      <c r="CW1142" s="52"/>
      <c r="CX1142" s="52"/>
      <c r="CY1142" s="52"/>
      <c r="CZ1142" s="52"/>
      <c r="DA1142" s="52"/>
      <c r="DB1142" s="52"/>
      <c r="DC1142" s="52"/>
      <c r="DD1142" s="52"/>
      <c r="DE1142" s="52"/>
      <c r="DF1142" s="52"/>
      <c r="DG1142" s="52"/>
      <c r="DH1142" s="52"/>
      <c r="DI1142" s="52"/>
      <c r="DJ1142" s="52"/>
      <c r="DK1142" s="52"/>
      <c r="DL1142" s="52"/>
      <c r="DM1142" s="52"/>
      <c r="DN1142" s="52"/>
      <c r="DO1142" s="52"/>
      <c r="DP1142" s="52"/>
      <c r="DQ1142" s="52"/>
      <c r="DR1142" s="52"/>
      <c r="DS1142" s="52"/>
      <c r="DT1142" s="52"/>
      <c r="DU1142" s="52"/>
      <c r="DV1142" s="52"/>
      <c r="DW1142" s="52"/>
      <c r="DX1142" s="52"/>
      <c r="DY1142" s="52"/>
    </row>
    <row r="1143" spans="1:129" x14ac:dyDescent="0.25">
      <c r="A1143" s="19" t="s">
        <v>12</v>
      </c>
      <c r="B1143" s="5">
        <v>12500</v>
      </c>
      <c r="D1143" s="5">
        <f t="shared" si="184"/>
        <v>11618.4</v>
      </c>
      <c r="F1143" s="5">
        <f>SUM(J1143:AZ1143)</f>
        <v>881.6</v>
      </c>
      <c r="I1143" s="52"/>
      <c r="J1143" s="133"/>
      <c r="K1143" s="55"/>
      <c r="L1143" s="52"/>
      <c r="M1143" s="55">
        <f>881.6</f>
        <v>881.6</v>
      </c>
      <c r="N1143" s="52"/>
      <c r="O1143" s="52"/>
      <c r="P1143" s="95"/>
      <c r="Q1143" s="52"/>
      <c r="R1143" s="52"/>
      <c r="S1143" s="52"/>
      <c r="T1143" s="52"/>
      <c r="U1143" s="52"/>
      <c r="V1143" s="52"/>
      <c r="W1143" s="52"/>
      <c r="X1143" s="52"/>
      <c r="Y1143" s="52"/>
      <c r="Z1143" s="52"/>
      <c r="AA1143" s="52"/>
      <c r="AB1143" s="52"/>
      <c r="AC1143" s="52"/>
      <c r="AD1143" s="52"/>
      <c r="AE1143" s="52"/>
      <c r="AF1143" s="52"/>
      <c r="AG1143" s="52"/>
      <c r="AH1143" s="52"/>
      <c r="AI1143" s="52"/>
      <c r="AJ1143" s="52"/>
      <c r="AK1143" s="52"/>
      <c r="AL1143" s="52"/>
      <c r="AM1143" s="52"/>
      <c r="AN1143" s="52"/>
      <c r="AO1143" s="52"/>
      <c r="AP1143" s="52"/>
      <c r="AQ1143" s="52"/>
      <c r="AR1143" s="52"/>
      <c r="AS1143" s="52"/>
      <c r="AT1143" s="52"/>
      <c r="AU1143" s="52"/>
      <c r="AV1143" s="52"/>
      <c r="AW1143" s="52"/>
      <c r="AX1143" s="52"/>
      <c r="AY1143" s="52"/>
      <c r="AZ1143" s="52"/>
      <c r="BA1143" s="52"/>
      <c r="BB1143" s="52"/>
      <c r="BC1143" s="52"/>
      <c r="BD1143" s="52"/>
      <c r="BE1143" s="52"/>
      <c r="BF1143" s="52"/>
      <c r="BG1143" s="52"/>
      <c r="BH1143" s="52"/>
      <c r="BI1143" s="52"/>
      <c r="BJ1143" s="52"/>
      <c r="BK1143" s="52"/>
      <c r="BL1143" s="52"/>
      <c r="BM1143" s="52"/>
      <c r="BN1143" s="52"/>
      <c r="BO1143" s="52"/>
      <c r="BP1143" s="52"/>
      <c r="BQ1143" s="52"/>
      <c r="BR1143" s="52"/>
      <c r="BS1143" s="52"/>
      <c r="BT1143" s="52"/>
      <c r="BU1143" s="52"/>
      <c r="BV1143" s="52"/>
      <c r="BW1143" s="52"/>
      <c r="BX1143" s="52"/>
      <c r="BY1143" s="52"/>
      <c r="BZ1143" s="52"/>
      <c r="CA1143" s="52"/>
      <c r="CB1143" s="52"/>
      <c r="CC1143" s="52"/>
      <c r="CD1143" s="52"/>
      <c r="CE1143" s="52"/>
      <c r="CF1143" s="52"/>
      <c r="CG1143" s="52"/>
      <c r="CH1143" s="52"/>
      <c r="CI1143" s="52"/>
      <c r="CJ1143" s="52"/>
      <c r="CK1143" s="52"/>
      <c r="CL1143" s="52"/>
      <c r="CM1143" s="52"/>
      <c r="CN1143" s="52"/>
      <c r="CO1143" s="52"/>
      <c r="CP1143" s="52"/>
      <c r="CQ1143" s="52"/>
      <c r="CR1143" s="52"/>
      <c r="CS1143" s="52"/>
      <c r="CT1143" s="52"/>
      <c r="CU1143" s="52"/>
      <c r="CV1143" s="52"/>
      <c r="CW1143" s="52"/>
      <c r="CX1143" s="52"/>
      <c r="CY1143" s="52"/>
      <c r="CZ1143" s="52"/>
      <c r="DA1143" s="52"/>
      <c r="DB1143" s="52"/>
      <c r="DC1143" s="52"/>
      <c r="DD1143" s="52"/>
      <c r="DE1143" s="52"/>
      <c r="DF1143" s="52"/>
      <c r="DG1143" s="52"/>
      <c r="DH1143" s="52"/>
      <c r="DI1143" s="52"/>
      <c r="DJ1143" s="52"/>
      <c r="DK1143" s="52"/>
      <c r="DL1143" s="52"/>
      <c r="DM1143" s="52"/>
      <c r="DN1143" s="52"/>
      <c r="DO1143" s="52"/>
      <c r="DP1143" s="52"/>
      <c r="DQ1143" s="52"/>
      <c r="DR1143" s="52"/>
      <c r="DS1143" s="52"/>
      <c r="DT1143" s="52"/>
      <c r="DU1143" s="52"/>
      <c r="DV1143" s="52"/>
      <c r="DW1143" s="52"/>
      <c r="DX1143" s="52"/>
      <c r="DY1143" s="52"/>
    </row>
    <row r="1144" spans="1:129" x14ac:dyDescent="0.25">
      <c r="A1144" s="19" t="s">
        <v>13</v>
      </c>
      <c r="B1144" s="5">
        <v>12500</v>
      </c>
      <c r="D1144" s="5">
        <f t="shared" si="184"/>
        <v>12239</v>
      </c>
      <c r="F1144" s="5">
        <f t="shared" ref="F1144:F1146" si="186">SUM(J1144:AZ1144)</f>
        <v>261</v>
      </c>
      <c r="I1144" s="52"/>
      <c r="J1144" s="133"/>
      <c r="K1144" s="55">
        <f>261</f>
        <v>261</v>
      </c>
      <c r="L1144" s="52"/>
      <c r="M1144" s="55"/>
      <c r="N1144" s="52"/>
      <c r="O1144" s="52"/>
      <c r="P1144" s="95"/>
      <c r="Q1144" s="52"/>
      <c r="R1144" s="52"/>
      <c r="S1144" s="52"/>
      <c r="T1144" s="52"/>
      <c r="U1144" s="52"/>
      <c r="V1144" s="52"/>
      <c r="W1144" s="52"/>
      <c r="X1144" s="52"/>
      <c r="Y1144" s="52"/>
      <c r="Z1144" s="52"/>
      <c r="AA1144" s="52"/>
      <c r="AB1144" s="52"/>
      <c r="AC1144" s="52"/>
      <c r="AD1144" s="52"/>
      <c r="AE1144" s="52"/>
      <c r="AF1144" s="52"/>
      <c r="AG1144" s="52"/>
      <c r="AH1144" s="52"/>
      <c r="AI1144" s="52"/>
      <c r="AJ1144" s="52"/>
      <c r="AK1144" s="52"/>
      <c r="AL1144" s="52"/>
      <c r="AM1144" s="52"/>
      <c r="AN1144" s="52"/>
      <c r="AO1144" s="52"/>
      <c r="AP1144" s="52"/>
      <c r="AQ1144" s="52"/>
      <c r="AR1144" s="52"/>
      <c r="AS1144" s="52"/>
      <c r="AT1144" s="52"/>
      <c r="AU1144" s="52"/>
      <c r="AV1144" s="52"/>
      <c r="AW1144" s="52"/>
      <c r="AX1144" s="52"/>
      <c r="AY1144" s="52"/>
      <c r="AZ1144" s="52"/>
      <c r="BA1144" s="52"/>
      <c r="BB1144" s="52"/>
      <c r="BC1144" s="52"/>
      <c r="BD1144" s="52"/>
      <c r="BE1144" s="52"/>
      <c r="BF1144" s="52"/>
      <c r="BG1144" s="52"/>
      <c r="BH1144" s="52"/>
      <c r="BI1144" s="52"/>
      <c r="BJ1144" s="52"/>
      <c r="BK1144" s="52"/>
      <c r="BL1144" s="52"/>
      <c r="BM1144" s="52"/>
      <c r="BN1144" s="52"/>
      <c r="BO1144" s="52"/>
      <c r="BP1144" s="52"/>
      <c r="BQ1144" s="52"/>
      <c r="BR1144" s="52"/>
      <c r="BS1144" s="52"/>
      <c r="BT1144" s="52"/>
      <c r="BU1144" s="52"/>
      <c r="BV1144" s="52"/>
      <c r="BW1144" s="52"/>
      <c r="BX1144" s="52"/>
      <c r="BY1144" s="52"/>
      <c r="BZ1144" s="52"/>
      <c r="CA1144" s="52"/>
      <c r="CB1144" s="52"/>
      <c r="CC1144" s="52"/>
      <c r="CD1144" s="52"/>
      <c r="CE1144" s="52"/>
      <c r="CF1144" s="52"/>
      <c r="CG1144" s="52"/>
      <c r="CH1144" s="52"/>
      <c r="CI1144" s="52"/>
      <c r="CJ1144" s="52"/>
      <c r="CK1144" s="52"/>
      <c r="CL1144" s="52"/>
      <c r="CM1144" s="52"/>
      <c r="CN1144" s="52"/>
      <c r="CO1144" s="52"/>
      <c r="CP1144" s="52"/>
      <c r="CQ1144" s="52"/>
      <c r="CR1144" s="52"/>
      <c r="CS1144" s="52"/>
      <c r="CT1144" s="52"/>
      <c r="CU1144" s="52"/>
      <c r="CV1144" s="52"/>
      <c r="CW1144" s="52"/>
      <c r="CX1144" s="52"/>
      <c r="CY1144" s="52"/>
      <c r="CZ1144" s="52"/>
      <c r="DA1144" s="52"/>
      <c r="DB1144" s="52"/>
      <c r="DC1144" s="52"/>
      <c r="DD1144" s="52"/>
      <c r="DE1144" s="52"/>
      <c r="DF1144" s="52"/>
      <c r="DG1144" s="52"/>
      <c r="DH1144" s="52"/>
      <c r="DI1144" s="52"/>
      <c r="DJ1144" s="52"/>
      <c r="DK1144" s="52"/>
      <c r="DL1144" s="52"/>
      <c r="DM1144" s="52"/>
      <c r="DN1144" s="52"/>
      <c r="DO1144" s="52"/>
      <c r="DP1144" s="52"/>
      <c r="DQ1144" s="52"/>
      <c r="DR1144" s="52"/>
      <c r="DS1144" s="52"/>
      <c r="DT1144" s="52"/>
      <c r="DU1144" s="52"/>
      <c r="DV1144" s="52"/>
      <c r="DW1144" s="52"/>
      <c r="DX1144" s="52"/>
      <c r="DY1144" s="52"/>
    </row>
    <row r="1145" spans="1:129" x14ac:dyDescent="0.25">
      <c r="A1145" s="19" t="s">
        <v>14</v>
      </c>
      <c r="B1145" s="5">
        <v>12500</v>
      </c>
      <c r="D1145" s="5">
        <f t="shared" si="184"/>
        <v>12500</v>
      </c>
      <c r="F1145" s="5">
        <f t="shared" si="186"/>
        <v>0</v>
      </c>
      <c r="I1145" s="52"/>
      <c r="J1145" s="133"/>
      <c r="K1145" s="55"/>
      <c r="L1145" s="52"/>
      <c r="M1145" s="55"/>
      <c r="N1145" s="52"/>
      <c r="O1145" s="52"/>
      <c r="P1145" s="95"/>
      <c r="Q1145" s="52"/>
      <c r="R1145" s="52"/>
      <c r="S1145" s="52"/>
      <c r="T1145" s="52"/>
      <c r="U1145" s="52"/>
      <c r="V1145" s="52"/>
      <c r="W1145" s="52"/>
      <c r="X1145" s="52"/>
      <c r="Y1145" s="52"/>
      <c r="Z1145" s="52"/>
      <c r="AA1145" s="52"/>
      <c r="AB1145" s="52"/>
      <c r="AC1145" s="52"/>
      <c r="AD1145" s="52"/>
      <c r="AE1145" s="52"/>
      <c r="AF1145" s="52"/>
      <c r="AG1145" s="52"/>
      <c r="AH1145" s="52"/>
      <c r="AI1145" s="52"/>
      <c r="AJ1145" s="52"/>
      <c r="AK1145" s="52"/>
      <c r="AL1145" s="52"/>
      <c r="AM1145" s="52"/>
      <c r="AN1145" s="52"/>
      <c r="AO1145" s="52"/>
      <c r="AP1145" s="52"/>
      <c r="AQ1145" s="52"/>
      <c r="AR1145" s="52"/>
      <c r="AS1145" s="52"/>
      <c r="AT1145" s="52"/>
      <c r="AU1145" s="52"/>
      <c r="AV1145" s="52"/>
      <c r="AW1145" s="52"/>
      <c r="AX1145" s="52"/>
      <c r="AY1145" s="52"/>
      <c r="AZ1145" s="52"/>
      <c r="BA1145" s="52"/>
      <c r="BB1145" s="52"/>
      <c r="BC1145" s="52"/>
      <c r="BD1145" s="52"/>
      <c r="BE1145" s="52"/>
      <c r="BF1145" s="52"/>
      <c r="BG1145" s="52"/>
      <c r="BH1145" s="52"/>
      <c r="BI1145" s="52"/>
      <c r="BJ1145" s="52"/>
      <c r="BK1145" s="52"/>
      <c r="BL1145" s="52"/>
      <c r="BM1145" s="52"/>
      <c r="BN1145" s="52"/>
      <c r="BO1145" s="52"/>
      <c r="BP1145" s="52"/>
      <c r="BQ1145" s="52"/>
      <c r="BR1145" s="52"/>
      <c r="BS1145" s="52"/>
      <c r="BT1145" s="52"/>
      <c r="BU1145" s="52"/>
      <c r="BV1145" s="52"/>
      <c r="BW1145" s="52"/>
      <c r="BX1145" s="52"/>
      <c r="BY1145" s="52"/>
      <c r="BZ1145" s="52"/>
      <c r="CA1145" s="52"/>
      <c r="CB1145" s="52"/>
      <c r="CC1145" s="52"/>
      <c r="CD1145" s="52"/>
      <c r="CE1145" s="52"/>
      <c r="CF1145" s="52"/>
      <c r="CG1145" s="52"/>
      <c r="CH1145" s="52"/>
      <c r="CI1145" s="52"/>
      <c r="CJ1145" s="52"/>
      <c r="CK1145" s="52"/>
      <c r="CL1145" s="52"/>
      <c r="CM1145" s="52"/>
      <c r="CN1145" s="52"/>
      <c r="CO1145" s="52"/>
      <c r="CP1145" s="52"/>
      <c r="CQ1145" s="52"/>
      <c r="CR1145" s="52"/>
      <c r="CS1145" s="52"/>
      <c r="CT1145" s="52"/>
      <c r="CU1145" s="52"/>
      <c r="CV1145" s="52"/>
      <c r="CW1145" s="52"/>
      <c r="CX1145" s="52"/>
      <c r="CY1145" s="52"/>
      <c r="CZ1145" s="52"/>
      <c r="DA1145" s="52"/>
      <c r="DB1145" s="52"/>
      <c r="DC1145" s="52"/>
      <c r="DD1145" s="52"/>
      <c r="DE1145" s="52"/>
      <c r="DF1145" s="52"/>
      <c r="DG1145" s="52"/>
      <c r="DH1145" s="52"/>
      <c r="DI1145" s="52"/>
      <c r="DJ1145" s="52"/>
      <c r="DK1145" s="52"/>
      <c r="DL1145" s="52"/>
      <c r="DM1145" s="52"/>
      <c r="DN1145" s="52"/>
      <c r="DO1145" s="52"/>
      <c r="DP1145" s="52"/>
      <c r="DQ1145" s="52"/>
      <c r="DR1145" s="52"/>
      <c r="DS1145" s="52"/>
      <c r="DT1145" s="52"/>
      <c r="DU1145" s="52"/>
      <c r="DV1145" s="52"/>
      <c r="DW1145" s="52"/>
      <c r="DX1145" s="52"/>
      <c r="DY1145" s="52"/>
    </row>
    <row r="1146" spans="1:129" x14ac:dyDescent="0.25">
      <c r="A1146" s="19" t="s">
        <v>15</v>
      </c>
      <c r="B1146" s="5">
        <v>12500</v>
      </c>
      <c r="D1146" s="5">
        <f t="shared" si="184"/>
        <v>12500</v>
      </c>
      <c r="F1146" s="5">
        <f t="shared" si="186"/>
        <v>0</v>
      </c>
      <c r="I1146" s="52"/>
      <c r="J1146" s="133"/>
      <c r="K1146" s="55"/>
      <c r="L1146" s="52"/>
      <c r="M1146" s="55"/>
      <c r="N1146" s="52"/>
      <c r="O1146" s="52"/>
      <c r="P1146" s="95"/>
      <c r="Q1146" s="52"/>
      <c r="R1146" s="52"/>
      <c r="S1146" s="52"/>
      <c r="T1146" s="52"/>
      <c r="U1146" s="52"/>
      <c r="V1146" s="52"/>
      <c r="W1146" s="52"/>
      <c r="X1146" s="52"/>
      <c r="Y1146" s="52"/>
      <c r="Z1146" s="52"/>
      <c r="AA1146" s="52"/>
      <c r="AB1146" s="52"/>
      <c r="AC1146" s="52"/>
      <c r="AD1146" s="52"/>
      <c r="AE1146" s="52"/>
      <c r="AF1146" s="52"/>
      <c r="AG1146" s="52"/>
      <c r="AH1146" s="52"/>
      <c r="AI1146" s="52"/>
      <c r="AJ1146" s="52"/>
      <c r="AK1146" s="52"/>
      <c r="AL1146" s="52"/>
      <c r="AM1146" s="52"/>
      <c r="AN1146" s="52"/>
      <c r="AO1146" s="52"/>
      <c r="AP1146" s="52"/>
      <c r="AQ1146" s="52"/>
      <c r="AR1146" s="52"/>
      <c r="AS1146" s="52"/>
      <c r="AT1146" s="52"/>
      <c r="AU1146" s="52"/>
      <c r="AV1146" s="52"/>
      <c r="AW1146" s="52"/>
      <c r="AX1146" s="52"/>
      <c r="AY1146" s="52"/>
      <c r="AZ1146" s="52"/>
      <c r="BA1146" s="52"/>
      <c r="BB1146" s="52"/>
      <c r="BC1146" s="52"/>
      <c r="BD1146" s="52"/>
      <c r="BE1146" s="52"/>
      <c r="BF1146" s="52"/>
      <c r="BG1146" s="52"/>
      <c r="BH1146" s="52"/>
      <c r="BI1146" s="52"/>
      <c r="BJ1146" s="52"/>
      <c r="BK1146" s="52"/>
      <c r="BL1146" s="52"/>
      <c r="BM1146" s="52"/>
      <c r="BN1146" s="52"/>
      <c r="BO1146" s="52"/>
      <c r="BP1146" s="52"/>
      <c r="BQ1146" s="52"/>
      <c r="BR1146" s="52"/>
      <c r="BS1146" s="52"/>
      <c r="BT1146" s="52"/>
      <c r="BU1146" s="52"/>
      <c r="BV1146" s="52"/>
      <c r="BW1146" s="52"/>
      <c r="BX1146" s="52"/>
      <c r="BY1146" s="52"/>
      <c r="BZ1146" s="52"/>
      <c r="CA1146" s="52"/>
      <c r="CB1146" s="52"/>
      <c r="CC1146" s="52"/>
      <c r="CD1146" s="52"/>
      <c r="CE1146" s="52"/>
      <c r="CF1146" s="52"/>
      <c r="CG1146" s="52"/>
      <c r="CH1146" s="52"/>
      <c r="CI1146" s="52"/>
      <c r="CJ1146" s="52"/>
      <c r="CK1146" s="52"/>
      <c r="CL1146" s="52"/>
      <c r="CM1146" s="52"/>
      <c r="CN1146" s="52"/>
      <c r="CO1146" s="52"/>
      <c r="CP1146" s="52"/>
      <c r="CQ1146" s="52"/>
      <c r="CR1146" s="52"/>
      <c r="CS1146" s="52"/>
      <c r="CT1146" s="52"/>
      <c r="CU1146" s="52"/>
      <c r="CV1146" s="52"/>
      <c r="CW1146" s="52"/>
      <c r="CX1146" s="52"/>
      <c r="CY1146" s="52"/>
      <c r="CZ1146" s="52"/>
      <c r="DA1146" s="52"/>
      <c r="DB1146" s="52"/>
      <c r="DC1146" s="52"/>
      <c r="DD1146" s="52"/>
      <c r="DE1146" s="52"/>
      <c r="DF1146" s="52"/>
      <c r="DG1146" s="52"/>
      <c r="DH1146" s="52"/>
      <c r="DI1146" s="52"/>
      <c r="DJ1146" s="52"/>
      <c r="DK1146" s="52"/>
      <c r="DL1146" s="52"/>
      <c r="DM1146" s="52"/>
      <c r="DN1146" s="52"/>
      <c r="DO1146" s="52"/>
      <c r="DP1146" s="52"/>
      <c r="DQ1146" s="52"/>
      <c r="DR1146" s="52"/>
      <c r="DS1146" s="52"/>
      <c r="DT1146" s="52"/>
      <c r="DU1146" s="52"/>
      <c r="DV1146" s="52"/>
      <c r="DW1146" s="52"/>
      <c r="DX1146" s="52"/>
      <c r="DY1146" s="52"/>
    </row>
    <row r="1147" spans="1:129" x14ac:dyDescent="0.25">
      <c r="A1147" s="6" t="s">
        <v>16</v>
      </c>
      <c r="B1147" s="7">
        <f>SUM(B1135:B1146)</f>
        <v>289000</v>
      </c>
      <c r="D1147" s="23">
        <f>SUM(D1135:D1146)</f>
        <v>37656.999999999993</v>
      </c>
      <c r="F1147" s="7">
        <f>SUM(F1135:F1146)</f>
        <v>251343.00000000003</v>
      </c>
      <c r="I1147" s="52"/>
      <c r="J1147" s="133"/>
      <c r="K1147" s="55"/>
      <c r="L1147" s="52"/>
      <c r="M1147" s="55"/>
      <c r="N1147" s="52"/>
      <c r="O1147" s="52"/>
      <c r="P1147" s="95"/>
      <c r="Q1147" s="52"/>
      <c r="R1147" s="52"/>
      <c r="S1147" s="52"/>
      <c r="T1147" s="52"/>
      <c r="U1147" s="52"/>
      <c r="V1147" s="52"/>
      <c r="W1147" s="52"/>
      <c r="X1147" s="52"/>
      <c r="Y1147" s="52"/>
      <c r="Z1147" s="52"/>
      <c r="AA1147" s="52"/>
      <c r="AB1147" s="52"/>
      <c r="AC1147" s="52"/>
      <c r="AD1147" s="52"/>
      <c r="AE1147" s="52"/>
      <c r="AF1147" s="52"/>
      <c r="AG1147" s="52"/>
      <c r="AH1147" s="52"/>
      <c r="AI1147" s="52"/>
      <c r="AJ1147" s="52"/>
      <c r="AK1147" s="52"/>
      <c r="AL1147" s="52"/>
      <c r="AM1147" s="52"/>
      <c r="AN1147" s="52"/>
      <c r="AO1147" s="52"/>
      <c r="AP1147" s="52"/>
      <c r="AQ1147" s="52"/>
      <c r="AR1147" s="52"/>
      <c r="AS1147" s="52"/>
      <c r="AT1147" s="52"/>
      <c r="AU1147" s="52"/>
      <c r="AV1147" s="52"/>
      <c r="AW1147" s="52"/>
      <c r="AX1147" s="52"/>
      <c r="AY1147" s="52"/>
      <c r="AZ1147" s="52"/>
      <c r="BA1147" s="52"/>
      <c r="BB1147" s="52"/>
      <c r="BC1147" s="52"/>
      <c r="BD1147" s="52"/>
      <c r="BE1147" s="52"/>
      <c r="BF1147" s="52"/>
      <c r="BG1147" s="52"/>
      <c r="BH1147" s="52"/>
      <c r="BI1147" s="52"/>
      <c r="BJ1147" s="52"/>
      <c r="BK1147" s="52"/>
      <c r="BL1147" s="52"/>
      <c r="BM1147" s="52"/>
      <c r="BN1147" s="52"/>
      <c r="BO1147" s="52"/>
      <c r="BP1147" s="52"/>
      <c r="BQ1147" s="52"/>
      <c r="BR1147" s="52"/>
      <c r="BS1147" s="52"/>
      <c r="BT1147" s="52"/>
      <c r="BU1147" s="52"/>
      <c r="BV1147" s="52"/>
      <c r="BW1147" s="52"/>
      <c r="BX1147" s="52"/>
      <c r="BY1147" s="52"/>
      <c r="BZ1147" s="52"/>
      <c r="CA1147" s="52"/>
      <c r="CB1147" s="52"/>
      <c r="CC1147" s="52"/>
      <c r="CD1147" s="52"/>
      <c r="CE1147" s="52"/>
      <c r="CF1147" s="52"/>
      <c r="CG1147" s="52"/>
      <c r="CH1147" s="52"/>
      <c r="CI1147" s="52"/>
      <c r="CJ1147" s="52"/>
      <c r="CK1147" s="52"/>
      <c r="CL1147" s="52"/>
      <c r="CM1147" s="52"/>
      <c r="CN1147" s="52"/>
      <c r="CO1147" s="52"/>
      <c r="CP1147" s="52"/>
      <c r="CQ1147" s="52"/>
      <c r="CR1147" s="52"/>
      <c r="CS1147" s="52"/>
      <c r="CT1147" s="52"/>
      <c r="CU1147" s="52"/>
      <c r="CV1147" s="52"/>
      <c r="CW1147" s="52"/>
      <c r="CX1147" s="52"/>
      <c r="CY1147" s="52"/>
      <c r="CZ1147" s="52"/>
      <c r="DA1147" s="52"/>
      <c r="DB1147" s="52"/>
      <c r="DC1147" s="52"/>
      <c r="DD1147" s="52"/>
      <c r="DE1147" s="52"/>
      <c r="DF1147" s="52"/>
      <c r="DG1147" s="52"/>
      <c r="DH1147" s="52"/>
      <c r="DI1147" s="52"/>
      <c r="DJ1147" s="52"/>
      <c r="DK1147" s="52"/>
      <c r="DL1147" s="52"/>
      <c r="DM1147" s="52"/>
      <c r="DN1147" s="52"/>
      <c r="DO1147" s="52"/>
      <c r="DP1147" s="52"/>
      <c r="DQ1147" s="52"/>
      <c r="DR1147" s="52"/>
      <c r="DS1147" s="52"/>
      <c r="DT1147" s="52"/>
      <c r="DU1147" s="52"/>
      <c r="DV1147" s="52"/>
      <c r="DW1147" s="52"/>
      <c r="DX1147" s="52"/>
      <c r="DY1147" s="52"/>
    </row>
    <row r="1148" spans="1:129" x14ac:dyDescent="0.25">
      <c r="I1148" s="52"/>
      <c r="J1148" s="133"/>
      <c r="K1148" s="55"/>
      <c r="L1148" s="52"/>
      <c r="M1148" s="55"/>
      <c r="N1148" s="52"/>
      <c r="O1148" s="52"/>
      <c r="P1148" s="95"/>
      <c r="Q1148" s="52"/>
      <c r="R1148" s="52"/>
      <c r="S1148" s="52"/>
      <c r="T1148" s="52"/>
      <c r="U1148" s="52"/>
      <c r="V1148" s="52"/>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2"/>
      <c r="AR1148" s="52"/>
      <c r="AS1148" s="52"/>
      <c r="AT1148" s="52"/>
      <c r="AU1148" s="52"/>
      <c r="AV1148" s="52"/>
      <c r="AW1148" s="52"/>
      <c r="AX1148" s="52"/>
      <c r="AY1148" s="52"/>
      <c r="AZ1148" s="52"/>
      <c r="BA1148" s="52"/>
      <c r="BB1148" s="52"/>
      <c r="BC1148" s="52"/>
      <c r="BD1148" s="52"/>
      <c r="BE1148" s="52"/>
      <c r="BF1148" s="52"/>
      <c r="BG1148" s="52"/>
      <c r="BH1148" s="52"/>
      <c r="BI1148" s="52"/>
      <c r="BJ1148" s="52"/>
      <c r="BK1148" s="52"/>
      <c r="BL1148" s="52"/>
      <c r="BM1148" s="52"/>
      <c r="BN1148" s="52"/>
      <c r="BO1148" s="52"/>
      <c r="BP1148" s="52"/>
      <c r="BQ1148" s="52"/>
      <c r="BR1148" s="52"/>
      <c r="BS1148" s="52"/>
      <c r="BT1148" s="52"/>
      <c r="BU1148" s="52"/>
      <c r="BV1148" s="52"/>
      <c r="BW1148" s="52"/>
      <c r="BX1148" s="52"/>
      <c r="BY1148" s="52"/>
      <c r="BZ1148" s="52"/>
      <c r="CA1148" s="52"/>
      <c r="CB1148" s="52"/>
      <c r="CC1148" s="52"/>
      <c r="CD1148" s="52"/>
      <c r="CE1148" s="52"/>
      <c r="CF1148" s="52"/>
      <c r="CG1148" s="52"/>
      <c r="CH1148" s="52"/>
      <c r="CI1148" s="52"/>
      <c r="CJ1148" s="52"/>
      <c r="CK1148" s="52"/>
      <c r="CL1148" s="52"/>
      <c r="CM1148" s="52"/>
      <c r="CN1148" s="52"/>
      <c r="CO1148" s="52"/>
      <c r="CP1148" s="52"/>
      <c r="CQ1148" s="52"/>
      <c r="CR1148" s="52"/>
      <c r="CS1148" s="52"/>
      <c r="CT1148" s="52"/>
      <c r="CU1148" s="52"/>
      <c r="CV1148" s="52"/>
      <c r="CW1148" s="52"/>
      <c r="CX1148" s="52"/>
      <c r="CY1148" s="52"/>
      <c r="CZ1148" s="52"/>
      <c r="DA1148" s="52"/>
      <c r="DB1148" s="52"/>
      <c r="DC1148" s="52"/>
      <c r="DD1148" s="52"/>
      <c r="DE1148" s="52"/>
      <c r="DF1148" s="52"/>
      <c r="DG1148" s="52"/>
      <c r="DH1148" s="52"/>
      <c r="DI1148" s="52"/>
      <c r="DJ1148" s="52"/>
      <c r="DK1148" s="52"/>
      <c r="DL1148" s="52"/>
      <c r="DM1148" s="52"/>
      <c r="DN1148" s="52"/>
      <c r="DO1148" s="52"/>
      <c r="DP1148" s="52"/>
      <c r="DQ1148" s="52"/>
      <c r="DR1148" s="52"/>
      <c r="DS1148" s="52"/>
      <c r="DT1148" s="52"/>
      <c r="DU1148" s="52"/>
      <c r="DV1148" s="52"/>
      <c r="DW1148" s="52"/>
      <c r="DX1148" s="52"/>
      <c r="DY1148" s="52"/>
    </row>
    <row r="1149" spans="1:129" x14ac:dyDescent="0.25">
      <c r="I1149" s="52"/>
      <c r="J1149" s="133"/>
      <c r="K1149" s="55"/>
      <c r="L1149" s="52"/>
      <c r="M1149" s="55"/>
      <c r="N1149" s="52"/>
      <c r="O1149" s="52"/>
      <c r="P1149" s="95"/>
      <c r="Q1149" s="52"/>
      <c r="R1149" s="52"/>
      <c r="S1149" s="52"/>
      <c r="T1149" s="52"/>
      <c r="U1149" s="52"/>
      <c r="V1149" s="52"/>
      <c r="W1149" s="52"/>
      <c r="X1149" s="52"/>
      <c r="Y1149" s="52"/>
      <c r="Z1149" s="52"/>
      <c r="AA1149" s="52"/>
      <c r="AB1149" s="52"/>
      <c r="AC1149" s="52"/>
      <c r="AD1149" s="52"/>
      <c r="AE1149" s="52"/>
      <c r="AF1149" s="52"/>
      <c r="AG1149" s="52"/>
      <c r="AH1149" s="52"/>
      <c r="AI1149" s="52"/>
      <c r="AJ1149" s="52"/>
      <c r="AK1149" s="52"/>
      <c r="AL1149" s="52"/>
      <c r="AM1149" s="52"/>
      <c r="AN1149" s="52"/>
      <c r="AO1149" s="52"/>
      <c r="AP1149" s="52"/>
      <c r="AQ1149" s="52"/>
      <c r="AR1149" s="52"/>
      <c r="AS1149" s="52"/>
      <c r="AT1149" s="52"/>
      <c r="AU1149" s="52"/>
      <c r="AV1149" s="52"/>
      <c r="AW1149" s="52"/>
      <c r="AX1149" s="52"/>
      <c r="AY1149" s="52"/>
      <c r="AZ1149" s="52"/>
      <c r="BA1149" s="52"/>
      <c r="BB1149" s="52"/>
      <c r="BC1149" s="52"/>
      <c r="BD1149" s="52"/>
      <c r="BE1149" s="52"/>
      <c r="BF1149" s="52"/>
      <c r="BG1149" s="52"/>
      <c r="BH1149" s="52"/>
      <c r="BI1149" s="52"/>
      <c r="BJ1149" s="52"/>
      <c r="BK1149" s="52"/>
      <c r="BL1149" s="52"/>
      <c r="BM1149" s="52"/>
      <c r="BN1149" s="52"/>
      <c r="BO1149" s="52"/>
      <c r="BP1149" s="52"/>
      <c r="BQ1149" s="52"/>
      <c r="BR1149" s="52"/>
      <c r="BS1149" s="52"/>
      <c r="BT1149" s="52"/>
      <c r="BU1149" s="52"/>
      <c r="BV1149" s="52"/>
      <c r="BW1149" s="52"/>
      <c r="BX1149" s="52"/>
      <c r="BY1149" s="52"/>
      <c r="BZ1149" s="52"/>
      <c r="CA1149" s="52"/>
      <c r="CB1149" s="52"/>
      <c r="CC1149" s="52"/>
      <c r="CD1149" s="52"/>
      <c r="CE1149" s="52"/>
      <c r="CF1149" s="52"/>
      <c r="CG1149" s="52"/>
      <c r="CH1149" s="52"/>
      <c r="CI1149" s="52"/>
      <c r="CJ1149" s="52"/>
      <c r="CK1149" s="52"/>
      <c r="CL1149" s="52"/>
      <c r="CM1149" s="52"/>
      <c r="CN1149" s="52"/>
      <c r="CO1149" s="52"/>
      <c r="CP1149" s="52"/>
      <c r="CQ1149" s="52"/>
      <c r="CR1149" s="52"/>
      <c r="CS1149" s="52"/>
      <c r="CT1149" s="52"/>
      <c r="CU1149" s="52"/>
      <c r="CV1149" s="52"/>
      <c r="CW1149" s="52"/>
      <c r="CX1149" s="52"/>
      <c r="CY1149" s="52"/>
      <c r="CZ1149" s="52"/>
      <c r="DA1149" s="52"/>
      <c r="DB1149" s="52"/>
      <c r="DC1149" s="52"/>
      <c r="DD1149" s="52"/>
      <c r="DE1149" s="52"/>
      <c r="DF1149" s="52"/>
      <c r="DG1149" s="52"/>
      <c r="DH1149" s="52"/>
      <c r="DI1149" s="52"/>
      <c r="DJ1149" s="52"/>
      <c r="DK1149" s="52"/>
      <c r="DL1149" s="52"/>
      <c r="DM1149" s="52"/>
      <c r="DN1149" s="52"/>
      <c r="DO1149" s="52"/>
      <c r="DP1149" s="52"/>
      <c r="DQ1149" s="52"/>
      <c r="DR1149" s="52"/>
      <c r="DS1149" s="52"/>
      <c r="DT1149" s="52"/>
      <c r="DU1149" s="52"/>
      <c r="DV1149" s="52"/>
      <c r="DW1149" s="52"/>
      <c r="DX1149" s="52"/>
      <c r="DY1149" s="52"/>
    </row>
    <row r="1150" spans="1:129" ht="20.100000000000001" customHeight="1" x14ac:dyDescent="0.25">
      <c r="A1150" s="22">
        <v>29801</v>
      </c>
      <c r="B1150" s="173" t="s">
        <v>154</v>
      </c>
      <c r="C1150" s="173"/>
      <c r="D1150" s="173"/>
      <c r="E1150" s="173"/>
      <c r="F1150" s="173"/>
      <c r="G1150" s="173"/>
      <c r="H1150" s="173"/>
      <c r="I1150" s="52"/>
      <c r="J1150" s="103"/>
      <c r="K1150" s="55"/>
      <c r="L1150" s="52"/>
      <c r="M1150" s="55"/>
      <c r="N1150" s="52"/>
      <c r="O1150" s="52"/>
      <c r="P1150" s="95"/>
      <c r="Q1150" s="52"/>
      <c r="R1150" s="52"/>
      <c r="S1150" s="52"/>
      <c r="T1150" s="52"/>
      <c r="U1150" s="52"/>
      <c r="V1150" s="52"/>
      <c r="W1150" s="52"/>
      <c r="X1150" s="52"/>
      <c r="Y1150" s="52"/>
      <c r="Z1150" s="52"/>
      <c r="AA1150" s="52"/>
      <c r="AB1150" s="52"/>
      <c r="AC1150" s="52"/>
      <c r="AD1150" s="52"/>
      <c r="AE1150" s="52"/>
      <c r="AF1150" s="52"/>
      <c r="AG1150" s="52"/>
      <c r="AH1150" s="52"/>
      <c r="AI1150" s="52"/>
      <c r="AJ1150" s="52"/>
      <c r="AK1150" s="52"/>
      <c r="AL1150" s="52"/>
      <c r="AM1150" s="52"/>
      <c r="AN1150" s="52"/>
      <c r="AO1150" s="52"/>
      <c r="AP1150" s="52"/>
      <c r="AQ1150" s="52"/>
      <c r="AR1150" s="52"/>
      <c r="AS1150" s="52"/>
      <c r="AT1150" s="52"/>
      <c r="AU1150" s="52"/>
      <c r="AV1150" s="52"/>
      <c r="AW1150" s="52"/>
      <c r="AX1150" s="52"/>
      <c r="AY1150" s="52"/>
      <c r="AZ1150" s="52"/>
      <c r="BA1150" s="52"/>
      <c r="BB1150" s="52"/>
      <c r="BC1150" s="52"/>
      <c r="BD1150" s="52"/>
      <c r="BE1150" s="52"/>
      <c r="BF1150" s="52"/>
      <c r="BG1150" s="52"/>
      <c r="BH1150" s="52"/>
      <c r="BI1150" s="52"/>
      <c r="BJ1150" s="52"/>
      <c r="BK1150" s="52"/>
      <c r="BL1150" s="52"/>
      <c r="BM1150" s="52"/>
      <c r="BN1150" s="52"/>
      <c r="BO1150" s="52"/>
      <c r="BP1150" s="52"/>
      <c r="BQ1150" s="52"/>
      <c r="BR1150" s="52"/>
      <c r="BS1150" s="52"/>
      <c r="BT1150" s="52"/>
      <c r="BU1150" s="52"/>
      <c r="BV1150" s="52"/>
      <c r="BW1150" s="52"/>
      <c r="BX1150" s="52"/>
      <c r="BY1150" s="52"/>
      <c r="BZ1150" s="52"/>
      <c r="CA1150" s="52"/>
      <c r="CB1150" s="52"/>
      <c r="CC1150" s="52"/>
      <c r="CD1150" s="52"/>
      <c r="CE1150" s="52"/>
      <c r="CF1150" s="52"/>
      <c r="CG1150" s="52"/>
      <c r="CH1150" s="52"/>
      <c r="CI1150" s="52"/>
      <c r="CJ1150" s="52"/>
      <c r="CK1150" s="52"/>
      <c r="CL1150" s="52"/>
      <c r="CM1150" s="52"/>
      <c r="CN1150" s="52"/>
      <c r="CO1150" s="52"/>
      <c r="CP1150" s="52"/>
      <c r="CQ1150" s="52"/>
      <c r="CR1150" s="52"/>
      <c r="CS1150" s="52"/>
      <c r="CT1150" s="52"/>
      <c r="CU1150" s="52"/>
      <c r="CV1150" s="52"/>
      <c r="CW1150" s="52"/>
      <c r="CX1150" s="52"/>
      <c r="CY1150" s="52"/>
      <c r="CZ1150" s="52"/>
      <c r="DA1150" s="52"/>
      <c r="DB1150" s="52"/>
      <c r="DC1150" s="52"/>
      <c r="DD1150" s="52"/>
      <c r="DE1150" s="52"/>
      <c r="DF1150" s="52"/>
      <c r="DG1150" s="52"/>
      <c r="DH1150" s="52"/>
      <c r="DI1150" s="52"/>
      <c r="DJ1150" s="52"/>
      <c r="DK1150" s="52"/>
      <c r="DL1150" s="52"/>
      <c r="DM1150" s="52"/>
      <c r="DN1150" s="52"/>
      <c r="DO1150" s="52"/>
      <c r="DP1150" s="52"/>
      <c r="DQ1150" s="52"/>
      <c r="DR1150" s="52"/>
      <c r="DS1150" s="52"/>
      <c r="DT1150" s="52"/>
      <c r="DU1150" s="52"/>
      <c r="DV1150" s="52"/>
      <c r="DW1150" s="52"/>
      <c r="DX1150" s="52"/>
      <c r="DY1150" s="52"/>
    </row>
    <row r="1151" spans="1:129" x14ac:dyDescent="0.25">
      <c r="D1151" s="23">
        <v>1000</v>
      </c>
      <c r="E1151" s="2">
        <v>12</v>
      </c>
      <c r="F1151" s="2"/>
      <c r="G1151" s="10">
        <f>D1151/E1151</f>
        <v>83.333333333333329</v>
      </c>
      <c r="I1151" s="52"/>
      <c r="J1151" s="103"/>
      <c r="K1151" s="55"/>
      <c r="L1151" s="52"/>
      <c r="M1151" s="55"/>
      <c r="N1151" s="52"/>
      <c r="O1151" s="52"/>
      <c r="P1151" s="95"/>
      <c r="Q1151" s="52"/>
      <c r="R1151" s="52"/>
      <c r="S1151" s="52"/>
      <c r="T1151" s="52"/>
      <c r="U1151" s="52"/>
      <c r="V1151" s="52"/>
      <c r="W1151" s="52"/>
      <c r="X1151" s="52"/>
      <c r="Y1151" s="52"/>
      <c r="Z1151" s="52"/>
      <c r="AA1151" s="52"/>
      <c r="AB1151" s="52"/>
      <c r="AC1151" s="52"/>
      <c r="AD1151" s="52"/>
      <c r="AE1151" s="52"/>
      <c r="AF1151" s="52"/>
      <c r="AG1151" s="52"/>
      <c r="AH1151" s="52"/>
      <c r="AI1151" s="52"/>
      <c r="AJ1151" s="52"/>
      <c r="AK1151" s="52"/>
      <c r="AL1151" s="52"/>
      <c r="AM1151" s="52"/>
      <c r="AN1151" s="52"/>
      <c r="AO1151" s="52"/>
      <c r="AP1151" s="52"/>
      <c r="AQ1151" s="52"/>
      <c r="AR1151" s="52"/>
      <c r="AS1151" s="52"/>
      <c r="AT1151" s="52"/>
      <c r="AU1151" s="52"/>
      <c r="AV1151" s="52"/>
      <c r="AW1151" s="52"/>
      <c r="AX1151" s="52"/>
      <c r="AY1151" s="52"/>
      <c r="AZ1151" s="52"/>
      <c r="BA1151" s="52"/>
      <c r="BB1151" s="52"/>
      <c r="BC1151" s="52"/>
      <c r="BD1151" s="52"/>
      <c r="BE1151" s="52"/>
      <c r="BF1151" s="52"/>
      <c r="BG1151" s="52"/>
      <c r="BH1151" s="52"/>
      <c r="BI1151" s="52"/>
      <c r="BJ1151" s="52"/>
      <c r="BK1151" s="52"/>
      <c r="BL1151" s="52"/>
      <c r="BM1151" s="52"/>
      <c r="BN1151" s="52"/>
      <c r="BO1151" s="52"/>
      <c r="BP1151" s="52"/>
      <c r="BQ1151" s="52"/>
      <c r="BR1151" s="52"/>
      <c r="BS1151" s="52"/>
      <c r="BT1151" s="52"/>
      <c r="BU1151" s="52"/>
      <c r="BV1151" s="52"/>
      <c r="BW1151" s="52"/>
      <c r="BX1151" s="52"/>
      <c r="BY1151" s="52"/>
      <c r="BZ1151" s="52"/>
      <c r="CA1151" s="52"/>
      <c r="CB1151" s="52"/>
      <c r="CC1151" s="52"/>
      <c r="CD1151" s="52"/>
      <c r="CE1151" s="52"/>
      <c r="CF1151" s="52"/>
      <c r="CG1151" s="52"/>
      <c r="CH1151" s="52"/>
      <c r="CI1151" s="52"/>
      <c r="CJ1151" s="52"/>
      <c r="CK1151" s="52"/>
      <c r="CL1151" s="52"/>
      <c r="CM1151" s="52"/>
      <c r="CN1151" s="52"/>
      <c r="CO1151" s="52"/>
      <c r="CP1151" s="52"/>
      <c r="CQ1151" s="52"/>
      <c r="CR1151" s="52"/>
      <c r="CS1151" s="52"/>
      <c r="CT1151" s="52"/>
      <c r="CU1151" s="52"/>
      <c r="CV1151" s="52"/>
      <c r="CW1151" s="52"/>
      <c r="CX1151" s="52"/>
      <c r="CY1151" s="52"/>
      <c r="CZ1151" s="52"/>
      <c r="DA1151" s="52"/>
      <c r="DB1151" s="52"/>
      <c r="DC1151" s="52"/>
      <c r="DD1151" s="52"/>
      <c r="DE1151" s="52"/>
      <c r="DF1151" s="52"/>
      <c r="DG1151" s="52"/>
      <c r="DH1151" s="52"/>
      <c r="DI1151" s="52"/>
      <c r="DJ1151" s="52"/>
      <c r="DK1151" s="52"/>
      <c r="DL1151" s="52"/>
      <c r="DM1151" s="52"/>
      <c r="DN1151" s="52"/>
      <c r="DO1151" s="52"/>
      <c r="DP1151" s="52"/>
      <c r="DQ1151" s="52"/>
      <c r="DR1151" s="52"/>
      <c r="DS1151" s="52"/>
      <c r="DT1151" s="52"/>
      <c r="DU1151" s="52"/>
      <c r="DV1151" s="52"/>
      <c r="DW1151" s="52"/>
      <c r="DX1151" s="52"/>
      <c r="DY1151" s="52"/>
    </row>
    <row r="1152" spans="1:129" s="20" customFormat="1" ht="20.100000000000001" customHeight="1" x14ac:dyDescent="0.25">
      <c r="B1152" s="22" t="s">
        <v>1</v>
      </c>
      <c r="C1152" s="22"/>
      <c r="D1152" s="24" t="s">
        <v>2</v>
      </c>
      <c r="E1152" s="22"/>
      <c r="F1152" s="22" t="s">
        <v>3</v>
      </c>
      <c r="G1152" s="27"/>
      <c r="I1152" s="52"/>
      <c r="J1152" s="103"/>
      <c r="K1152" s="55"/>
      <c r="L1152" s="52"/>
      <c r="M1152" s="55"/>
      <c r="N1152" s="52"/>
      <c r="O1152" s="52"/>
      <c r="P1152" s="95"/>
      <c r="Q1152" s="52"/>
      <c r="R1152" s="96"/>
      <c r="S1152" s="96"/>
      <c r="T1152" s="96"/>
      <c r="U1152" s="96"/>
      <c r="V1152" s="96"/>
      <c r="W1152" s="96"/>
      <c r="X1152" s="96"/>
      <c r="Y1152" s="96"/>
      <c r="Z1152" s="96"/>
      <c r="AA1152" s="96"/>
      <c r="AB1152" s="96"/>
      <c r="AC1152" s="96"/>
      <c r="AD1152" s="96"/>
      <c r="AE1152" s="96"/>
      <c r="AF1152" s="96"/>
      <c r="AG1152" s="96"/>
      <c r="AH1152" s="96"/>
      <c r="AI1152" s="96"/>
      <c r="AJ1152" s="96"/>
      <c r="AK1152" s="96"/>
      <c r="AL1152" s="96"/>
      <c r="AM1152" s="96"/>
      <c r="AN1152" s="96"/>
      <c r="AO1152" s="96"/>
      <c r="AP1152" s="96"/>
      <c r="AQ1152" s="96"/>
      <c r="AR1152" s="96"/>
      <c r="AS1152" s="96"/>
      <c r="AT1152" s="96"/>
      <c r="AU1152" s="96"/>
      <c r="AV1152" s="96"/>
      <c r="AW1152" s="96"/>
      <c r="AX1152" s="96"/>
      <c r="AY1152" s="96"/>
      <c r="AZ1152" s="96"/>
      <c r="BA1152" s="96"/>
      <c r="BB1152" s="96"/>
      <c r="BC1152" s="96"/>
      <c r="BD1152" s="96"/>
      <c r="BE1152" s="96"/>
      <c r="BF1152" s="96"/>
      <c r="BG1152" s="96"/>
      <c r="BH1152" s="96"/>
      <c r="BI1152" s="96"/>
      <c r="BJ1152" s="96"/>
      <c r="BK1152" s="96"/>
      <c r="BL1152" s="96"/>
      <c r="BM1152" s="96"/>
      <c r="BN1152" s="96"/>
      <c r="BO1152" s="96"/>
      <c r="BP1152" s="96"/>
      <c r="BQ1152" s="96"/>
      <c r="BR1152" s="96"/>
      <c r="BS1152" s="96"/>
      <c r="BT1152" s="96"/>
      <c r="BU1152" s="96"/>
      <c r="BV1152" s="96"/>
      <c r="BW1152" s="96"/>
      <c r="BX1152" s="96"/>
      <c r="BY1152" s="96"/>
      <c r="BZ1152" s="96"/>
      <c r="CA1152" s="96"/>
      <c r="CB1152" s="96"/>
      <c r="CC1152" s="96"/>
      <c r="CD1152" s="96"/>
      <c r="CE1152" s="96"/>
      <c r="CF1152" s="96"/>
      <c r="CG1152" s="96"/>
      <c r="CH1152" s="96"/>
      <c r="CI1152" s="96"/>
      <c r="CJ1152" s="96"/>
      <c r="CK1152" s="96"/>
      <c r="CL1152" s="96"/>
      <c r="CM1152" s="96"/>
      <c r="CN1152" s="96"/>
      <c r="CO1152" s="96"/>
      <c r="CP1152" s="96"/>
      <c r="CQ1152" s="96"/>
      <c r="CR1152" s="96"/>
      <c r="CS1152" s="96"/>
      <c r="CT1152" s="96"/>
      <c r="CU1152" s="96"/>
      <c r="CV1152" s="96"/>
      <c r="CW1152" s="96"/>
      <c r="CX1152" s="96"/>
      <c r="CY1152" s="96"/>
      <c r="CZ1152" s="96"/>
      <c r="DA1152" s="96"/>
      <c r="DB1152" s="96"/>
      <c r="DC1152" s="96"/>
      <c r="DD1152" s="96"/>
      <c r="DE1152" s="96"/>
      <c r="DF1152" s="96"/>
      <c r="DG1152" s="96"/>
      <c r="DH1152" s="96"/>
      <c r="DI1152" s="96"/>
      <c r="DJ1152" s="96"/>
      <c r="DK1152" s="96"/>
      <c r="DL1152" s="96"/>
      <c r="DM1152" s="96"/>
      <c r="DN1152" s="96"/>
      <c r="DO1152" s="96"/>
      <c r="DP1152" s="96"/>
      <c r="DQ1152" s="96"/>
      <c r="DR1152" s="96"/>
      <c r="DS1152" s="96"/>
      <c r="DT1152" s="96"/>
      <c r="DU1152" s="96"/>
      <c r="DV1152" s="96"/>
      <c r="DW1152" s="96"/>
      <c r="DX1152" s="96"/>
      <c r="DY1152" s="96"/>
    </row>
    <row r="1153" spans="1:129" x14ac:dyDescent="0.25">
      <c r="A1153" s="19" t="s">
        <v>4</v>
      </c>
      <c r="B1153" s="5">
        <v>0</v>
      </c>
      <c r="D1153" s="5">
        <f>B1153-F1153</f>
        <v>0</v>
      </c>
      <c r="F1153" s="5">
        <f>SUM(J1153:AZ1153)</f>
        <v>0</v>
      </c>
      <c r="I1153" s="96"/>
      <c r="J1153" s="95"/>
      <c r="K1153" s="107"/>
      <c r="L1153" s="96"/>
      <c r="M1153" s="107"/>
      <c r="N1153" s="96"/>
      <c r="O1153" s="96"/>
      <c r="P1153" s="95"/>
      <c r="Q1153" s="96"/>
      <c r="R1153" s="52"/>
      <c r="S1153" s="52"/>
      <c r="T1153" s="52"/>
      <c r="U1153" s="52"/>
      <c r="V1153" s="52"/>
      <c r="W1153" s="52"/>
      <c r="X1153" s="52"/>
      <c r="Y1153" s="52"/>
      <c r="Z1153" s="52"/>
      <c r="AA1153" s="52"/>
      <c r="AB1153" s="52"/>
      <c r="AC1153" s="52"/>
      <c r="AD1153" s="52"/>
      <c r="AE1153" s="52"/>
      <c r="AF1153" s="52"/>
      <c r="AG1153" s="52"/>
      <c r="AH1153" s="52"/>
      <c r="AI1153" s="52"/>
      <c r="AJ1153" s="52"/>
      <c r="AK1153" s="52"/>
      <c r="AL1153" s="52"/>
      <c r="AM1153" s="52"/>
      <c r="AN1153" s="52"/>
      <c r="AO1153" s="52"/>
      <c r="AP1153" s="52"/>
      <c r="AQ1153" s="52"/>
      <c r="AR1153" s="52"/>
      <c r="AS1153" s="52"/>
      <c r="AT1153" s="52"/>
      <c r="AU1153" s="52"/>
      <c r="AV1153" s="52"/>
      <c r="AW1153" s="52"/>
      <c r="AX1153" s="52"/>
      <c r="AY1153" s="52"/>
      <c r="AZ1153" s="52"/>
      <c r="BA1153" s="52"/>
      <c r="BB1153" s="52"/>
      <c r="BC1153" s="52"/>
      <c r="BD1153" s="52"/>
      <c r="BE1153" s="52"/>
      <c r="BF1153" s="52"/>
      <c r="BG1153" s="52"/>
      <c r="BH1153" s="52"/>
      <c r="BI1153" s="52"/>
      <c r="BJ1153" s="52"/>
      <c r="BK1153" s="52"/>
      <c r="BL1153" s="52"/>
      <c r="BM1153" s="52"/>
      <c r="BN1153" s="52"/>
      <c r="BO1153" s="52"/>
      <c r="BP1153" s="52"/>
      <c r="BQ1153" s="52"/>
      <c r="BR1153" s="52"/>
      <c r="BS1153" s="52"/>
      <c r="BT1153" s="52"/>
      <c r="BU1153" s="52"/>
      <c r="BV1153" s="52"/>
      <c r="BW1153" s="52"/>
      <c r="BX1153" s="52"/>
      <c r="BY1153" s="52"/>
      <c r="BZ1153" s="52"/>
      <c r="CA1153" s="52"/>
      <c r="CB1153" s="52"/>
      <c r="CC1153" s="52"/>
      <c r="CD1153" s="52"/>
      <c r="CE1153" s="52"/>
      <c r="CF1153" s="52"/>
      <c r="CG1153" s="52"/>
      <c r="CH1153" s="52"/>
      <c r="CI1153" s="52"/>
      <c r="CJ1153" s="52"/>
      <c r="CK1153" s="52"/>
      <c r="CL1153" s="52"/>
      <c r="CM1153" s="52"/>
      <c r="CN1153" s="52"/>
      <c r="CO1153" s="52"/>
      <c r="CP1153" s="52"/>
      <c r="CQ1153" s="52"/>
      <c r="CR1153" s="52"/>
      <c r="CS1153" s="52"/>
      <c r="CT1153" s="52"/>
      <c r="CU1153" s="52"/>
      <c r="CV1153" s="52"/>
      <c r="CW1153" s="52"/>
      <c r="CX1153" s="52"/>
      <c r="CY1153" s="52"/>
      <c r="CZ1153" s="52"/>
      <c r="DA1153" s="52"/>
      <c r="DB1153" s="52"/>
      <c r="DC1153" s="52"/>
      <c r="DD1153" s="52"/>
      <c r="DE1153" s="52"/>
      <c r="DF1153" s="52"/>
      <c r="DG1153" s="52"/>
      <c r="DH1153" s="52"/>
      <c r="DI1153" s="52"/>
      <c r="DJ1153" s="52"/>
      <c r="DK1153" s="52"/>
      <c r="DL1153" s="52"/>
      <c r="DM1153" s="52"/>
      <c r="DN1153" s="52"/>
      <c r="DO1153" s="52"/>
      <c r="DP1153" s="52"/>
      <c r="DQ1153" s="52"/>
      <c r="DR1153" s="52"/>
      <c r="DS1153" s="52"/>
      <c r="DT1153" s="52"/>
      <c r="DU1153" s="52"/>
      <c r="DV1153" s="52"/>
      <c r="DW1153" s="52"/>
      <c r="DX1153" s="52"/>
      <c r="DY1153" s="52"/>
    </row>
    <row r="1154" spans="1:129" x14ac:dyDescent="0.25">
      <c r="A1154" s="19" t="s">
        <v>5</v>
      </c>
      <c r="B1154" s="33">
        <v>0</v>
      </c>
      <c r="D1154" s="5">
        <v>0</v>
      </c>
      <c r="F1154" s="5">
        <f>SUM(J1154:AZ1154)</f>
        <v>0</v>
      </c>
      <c r="I1154" s="52"/>
      <c r="J1154" s="103"/>
      <c r="K1154" s="55"/>
      <c r="L1154" s="52"/>
      <c r="M1154" s="55"/>
      <c r="P1154" s="95"/>
      <c r="Q1154" s="52"/>
      <c r="R1154" s="52"/>
      <c r="S1154" s="52"/>
      <c r="T1154" s="52"/>
      <c r="U1154" s="52"/>
      <c r="V1154" s="52"/>
      <c r="W1154" s="52"/>
      <c r="X1154" s="52"/>
      <c r="Y1154" s="52"/>
      <c r="Z1154" s="52"/>
      <c r="AA1154" s="52"/>
      <c r="AB1154" s="52"/>
      <c r="AC1154" s="52"/>
      <c r="AD1154" s="52"/>
      <c r="AE1154" s="52"/>
      <c r="AF1154" s="52"/>
      <c r="AG1154" s="52"/>
      <c r="AH1154" s="52"/>
      <c r="AI1154" s="52"/>
      <c r="AJ1154" s="52"/>
      <c r="AK1154" s="52"/>
      <c r="AL1154" s="52"/>
      <c r="AM1154" s="52"/>
      <c r="AN1154" s="52"/>
      <c r="AO1154" s="52"/>
      <c r="AP1154" s="52"/>
      <c r="AQ1154" s="52"/>
      <c r="AR1154" s="52"/>
      <c r="AS1154" s="52"/>
      <c r="AT1154" s="52"/>
      <c r="AU1154" s="52"/>
      <c r="AV1154" s="52"/>
      <c r="AW1154" s="52"/>
      <c r="AX1154" s="52"/>
      <c r="AY1154" s="52"/>
      <c r="AZ1154" s="52"/>
      <c r="BA1154" s="52"/>
      <c r="BB1154" s="52"/>
      <c r="BC1154" s="52"/>
      <c r="BD1154" s="52"/>
      <c r="BE1154" s="52"/>
      <c r="BF1154" s="52"/>
      <c r="BG1154" s="52"/>
      <c r="BH1154" s="52"/>
      <c r="BI1154" s="52"/>
      <c r="BJ1154" s="52"/>
      <c r="BK1154" s="52"/>
      <c r="BL1154" s="52"/>
      <c r="BM1154" s="52"/>
      <c r="BN1154" s="52"/>
      <c r="BO1154" s="52"/>
      <c r="BP1154" s="52"/>
      <c r="BQ1154" s="52"/>
      <c r="BR1154" s="52"/>
      <c r="BS1154" s="52"/>
      <c r="BT1154" s="52"/>
      <c r="BU1154" s="52"/>
      <c r="BV1154" s="52"/>
      <c r="BW1154" s="52"/>
      <c r="BX1154" s="52"/>
      <c r="BY1154" s="52"/>
      <c r="BZ1154" s="52"/>
      <c r="CA1154" s="52"/>
      <c r="CB1154" s="52"/>
      <c r="CC1154" s="52"/>
      <c r="CD1154" s="52"/>
      <c r="CE1154" s="52"/>
      <c r="CF1154" s="52"/>
      <c r="CG1154" s="52"/>
      <c r="CH1154" s="52"/>
      <c r="CI1154" s="52"/>
      <c r="CJ1154" s="52"/>
      <c r="CK1154" s="52"/>
      <c r="CL1154" s="52"/>
      <c r="CM1154" s="52"/>
      <c r="CN1154" s="52"/>
      <c r="CO1154" s="52"/>
      <c r="CP1154" s="52"/>
      <c r="CQ1154" s="52"/>
      <c r="CR1154" s="52"/>
      <c r="CS1154" s="52"/>
      <c r="CT1154" s="52"/>
      <c r="CU1154" s="52"/>
      <c r="CV1154" s="52"/>
      <c r="CW1154" s="52"/>
      <c r="CX1154" s="52"/>
      <c r="CY1154" s="52"/>
      <c r="CZ1154" s="52"/>
      <c r="DA1154" s="52"/>
      <c r="DB1154" s="52"/>
      <c r="DC1154" s="52"/>
      <c r="DD1154" s="52"/>
      <c r="DE1154" s="52"/>
      <c r="DF1154" s="52"/>
      <c r="DG1154" s="52"/>
      <c r="DH1154" s="52"/>
      <c r="DI1154" s="52"/>
      <c r="DJ1154" s="52"/>
      <c r="DK1154" s="52"/>
      <c r="DL1154" s="52"/>
      <c r="DM1154" s="52"/>
      <c r="DN1154" s="52"/>
      <c r="DO1154" s="52"/>
      <c r="DP1154" s="52"/>
      <c r="DQ1154" s="52"/>
      <c r="DR1154" s="52"/>
      <c r="DS1154" s="52"/>
      <c r="DT1154" s="52"/>
      <c r="DU1154" s="52"/>
      <c r="DV1154" s="52"/>
      <c r="DW1154" s="52"/>
      <c r="DX1154" s="52"/>
      <c r="DY1154" s="52"/>
    </row>
    <row r="1155" spans="1:129" x14ac:dyDescent="0.25">
      <c r="A1155" s="19" t="s">
        <v>6</v>
      </c>
      <c r="B1155" s="5">
        <v>0</v>
      </c>
      <c r="D1155" s="5">
        <f t="shared" ref="D1155:D1164" si="187">B1155-F1155</f>
        <v>-95</v>
      </c>
      <c r="F1155" s="5">
        <f>SUM(J1155:AZ1155)</f>
        <v>95</v>
      </c>
      <c r="I1155" s="52"/>
      <c r="J1155" s="103"/>
      <c r="K1155" s="55"/>
      <c r="L1155" s="52"/>
      <c r="M1155" s="55"/>
      <c r="N1155" s="52"/>
      <c r="O1155" s="55"/>
      <c r="P1155" s="95"/>
      <c r="Q1155" s="52"/>
      <c r="R1155" s="52"/>
      <c r="S1155" s="52"/>
      <c r="T1155" s="55">
        <f>95</f>
        <v>95</v>
      </c>
      <c r="U1155" s="52"/>
      <c r="V1155" s="52"/>
      <c r="W1155" s="52"/>
      <c r="X1155" s="52"/>
      <c r="Y1155" s="52"/>
      <c r="Z1155" s="52"/>
      <c r="AA1155" s="52"/>
      <c r="AB1155" s="52"/>
      <c r="AC1155" s="52"/>
      <c r="AD1155" s="52"/>
      <c r="AE1155" s="52"/>
      <c r="AF1155" s="52"/>
      <c r="AG1155" s="52"/>
      <c r="AH1155" s="52"/>
      <c r="AI1155" s="52"/>
      <c r="AJ1155" s="52"/>
      <c r="AK1155" s="52"/>
      <c r="AL1155" s="52"/>
      <c r="AM1155" s="52"/>
      <c r="AN1155" s="52"/>
      <c r="AO1155" s="52"/>
      <c r="AP1155" s="52"/>
      <c r="AQ1155" s="52"/>
      <c r="AR1155" s="52"/>
      <c r="AS1155" s="52"/>
      <c r="AT1155" s="52"/>
      <c r="AU1155" s="52"/>
      <c r="AV1155" s="52"/>
      <c r="AW1155" s="52"/>
      <c r="AX1155" s="52"/>
      <c r="AY1155" s="52"/>
      <c r="AZ1155" s="52"/>
      <c r="BA1155" s="52"/>
      <c r="BB1155" s="52"/>
      <c r="BC1155" s="52"/>
      <c r="BD1155" s="52"/>
      <c r="BE1155" s="52"/>
      <c r="BF1155" s="52"/>
      <c r="BG1155" s="52"/>
      <c r="BH1155" s="52"/>
      <c r="BI1155" s="52"/>
      <c r="BJ1155" s="52"/>
      <c r="BK1155" s="52"/>
      <c r="BL1155" s="52"/>
      <c r="BM1155" s="52"/>
      <c r="BN1155" s="52"/>
      <c r="BO1155" s="52"/>
      <c r="BP1155" s="52"/>
      <c r="BQ1155" s="52"/>
      <c r="BR1155" s="52"/>
      <c r="BS1155" s="52"/>
      <c r="BT1155" s="52"/>
      <c r="BU1155" s="52"/>
      <c r="BV1155" s="52"/>
      <c r="BW1155" s="52"/>
      <c r="BX1155" s="52"/>
      <c r="BY1155" s="52"/>
      <c r="BZ1155" s="52"/>
      <c r="CA1155" s="52"/>
      <c r="CB1155" s="52"/>
      <c r="CC1155" s="52"/>
      <c r="CD1155" s="52"/>
      <c r="CE1155" s="52"/>
      <c r="CF1155" s="52"/>
      <c r="CG1155" s="52"/>
      <c r="CH1155" s="52"/>
      <c r="CI1155" s="52"/>
      <c r="CJ1155" s="52"/>
      <c r="CK1155" s="52"/>
      <c r="CL1155" s="52"/>
      <c r="CM1155" s="52"/>
      <c r="CN1155" s="52"/>
      <c r="CO1155" s="52"/>
      <c r="CP1155" s="52"/>
      <c r="CQ1155" s="52"/>
      <c r="CR1155" s="52"/>
      <c r="CS1155" s="52"/>
      <c r="CT1155" s="52"/>
      <c r="CU1155" s="52"/>
      <c r="CV1155" s="52"/>
      <c r="CW1155" s="52"/>
      <c r="CX1155" s="52"/>
      <c r="CY1155" s="52"/>
      <c r="CZ1155" s="52"/>
      <c r="DA1155" s="52"/>
      <c r="DB1155" s="52"/>
      <c r="DC1155" s="52"/>
      <c r="DD1155" s="52"/>
      <c r="DE1155" s="52"/>
      <c r="DF1155" s="52"/>
      <c r="DG1155" s="52"/>
      <c r="DH1155" s="52"/>
      <c r="DI1155" s="52"/>
      <c r="DJ1155" s="52"/>
      <c r="DK1155" s="52"/>
      <c r="DL1155" s="52"/>
      <c r="DM1155" s="52"/>
      <c r="DN1155" s="52"/>
      <c r="DO1155" s="52"/>
      <c r="DP1155" s="52"/>
      <c r="DQ1155" s="52"/>
      <c r="DR1155" s="52"/>
      <c r="DS1155" s="52"/>
      <c r="DT1155" s="52"/>
      <c r="DU1155" s="52"/>
      <c r="DV1155" s="52"/>
      <c r="DW1155" s="52"/>
      <c r="DX1155" s="52"/>
      <c r="DY1155" s="52"/>
    </row>
    <row r="1156" spans="1:129" x14ac:dyDescent="0.25">
      <c r="A1156" s="19" t="s">
        <v>7</v>
      </c>
      <c r="B1156" s="118">
        <v>1000</v>
      </c>
      <c r="D1156" s="5">
        <f t="shared" si="187"/>
        <v>1000</v>
      </c>
      <c r="F1156" s="5">
        <f>SUM(J1156:AZ1156)</f>
        <v>0</v>
      </c>
      <c r="I1156" s="52"/>
      <c r="J1156" s="103"/>
      <c r="K1156" s="55"/>
      <c r="L1156" s="52"/>
      <c r="M1156" s="55"/>
      <c r="N1156" s="52"/>
      <c r="O1156" s="55"/>
      <c r="P1156" s="95"/>
      <c r="Q1156" s="52"/>
      <c r="R1156" s="52"/>
      <c r="S1156" s="52"/>
      <c r="T1156" s="52"/>
      <c r="U1156" s="52"/>
      <c r="V1156" s="52"/>
      <c r="W1156" s="52"/>
      <c r="X1156" s="52"/>
      <c r="Y1156" s="52"/>
      <c r="Z1156" s="52"/>
      <c r="AA1156" s="52"/>
      <c r="AB1156" s="52"/>
      <c r="AC1156" s="52"/>
      <c r="AD1156" s="52"/>
      <c r="AE1156" s="52"/>
      <c r="AF1156" s="52"/>
      <c r="AG1156" s="52"/>
      <c r="AH1156" s="52"/>
      <c r="AI1156" s="52"/>
      <c r="AJ1156" s="52"/>
      <c r="AK1156" s="52"/>
      <c r="AL1156" s="52"/>
      <c r="AM1156" s="52"/>
      <c r="AN1156" s="52"/>
      <c r="AO1156" s="52"/>
      <c r="AP1156" s="52"/>
      <c r="AQ1156" s="52"/>
      <c r="AR1156" s="52"/>
      <c r="AS1156" s="52"/>
      <c r="AT1156" s="52"/>
      <c r="AU1156" s="52"/>
      <c r="AV1156" s="52"/>
      <c r="AW1156" s="52"/>
      <c r="AX1156" s="52"/>
      <c r="AY1156" s="52"/>
      <c r="AZ1156" s="52"/>
      <c r="BA1156" s="52"/>
      <c r="BB1156" s="52"/>
      <c r="BC1156" s="52"/>
      <c r="BD1156" s="52"/>
      <c r="BE1156" s="52"/>
      <c r="BF1156" s="52"/>
      <c r="BG1156" s="52"/>
      <c r="BH1156" s="52"/>
      <c r="BI1156" s="52"/>
      <c r="BJ1156" s="52"/>
      <c r="BK1156" s="52"/>
      <c r="BL1156" s="52"/>
      <c r="BM1156" s="52"/>
      <c r="BN1156" s="52"/>
      <c r="BO1156" s="52"/>
      <c r="BP1156" s="52"/>
      <c r="BQ1156" s="52"/>
      <c r="BR1156" s="52"/>
      <c r="BS1156" s="52"/>
      <c r="BT1156" s="52"/>
      <c r="BU1156" s="52"/>
      <c r="BV1156" s="52"/>
      <c r="BW1156" s="52"/>
      <c r="BX1156" s="52"/>
      <c r="BY1156" s="52"/>
      <c r="BZ1156" s="52"/>
      <c r="CA1156" s="52"/>
      <c r="CB1156" s="52"/>
      <c r="CC1156" s="52"/>
      <c r="CD1156" s="52"/>
      <c r="CE1156" s="52"/>
      <c r="CF1156" s="52"/>
      <c r="CG1156" s="52"/>
      <c r="CH1156" s="52"/>
      <c r="CI1156" s="52"/>
      <c r="CJ1156" s="52"/>
      <c r="CK1156" s="52"/>
      <c r="CL1156" s="52"/>
      <c r="CM1156" s="52"/>
      <c r="CN1156" s="52"/>
      <c r="CO1156" s="52"/>
      <c r="CP1156" s="52"/>
      <c r="CQ1156" s="52"/>
      <c r="CR1156" s="52"/>
      <c r="CS1156" s="52"/>
      <c r="CT1156" s="52"/>
      <c r="CU1156" s="52"/>
      <c r="CV1156" s="52"/>
      <c r="CW1156" s="52"/>
      <c r="CX1156" s="52"/>
      <c r="CY1156" s="52"/>
      <c r="CZ1156" s="52"/>
      <c r="DA1156" s="52"/>
      <c r="DB1156" s="52"/>
      <c r="DC1156" s="52"/>
      <c r="DD1156" s="52"/>
      <c r="DE1156" s="52"/>
      <c r="DF1156" s="52"/>
      <c r="DG1156" s="52"/>
      <c r="DH1156" s="52"/>
      <c r="DI1156" s="52"/>
      <c r="DJ1156" s="52"/>
      <c r="DK1156" s="52"/>
      <c r="DL1156" s="52"/>
      <c r="DM1156" s="52"/>
      <c r="DN1156" s="52"/>
      <c r="DO1156" s="52"/>
      <c r="DP1156" s="52"/>
      <c r="DQ1156" s="52"/>
      <c r="DR1156" s="52"/>
      <c r="DS1156" s="52"/>
      <c r="DT1156" s="52"/>
      <c r="DU1156" s="52"/>
      <c r="DV1156" s="52"/>
      <c r="DW1156" s="52"/>
      <c r="DX1156" s="52"/>
      <c r="DY1156" s="52"/>
    </row>
    <row r="1157" spans="1:129" x14ac:dyDescent="0.25">
      <c r="A1157" s="19" t="s">
        <v>8</v>
      </c>
      <c r="B1157" s="5">
        <v>0</v>
      </c>
      <c r="D1157" s="5">
        <f t="shared" si="187"/>
        <v>0</v>
      </c>
      <c r="F1157" s="5">
        <f t="shared" ref="F1157" si="188">SUM(J1157:AZ1157)</f>
        <v>0</v>
      </c>
      <c r="I1157" s="52"/>
      <c r="J1157" s="103"/>
      <c r="K1157" s="55"/>
      <c r="L1157" s="52"/>
      <c r="M1157" s="55"/>
      <c r="N1157" s="55"/>
      <c r="O1157" s="55"/>
      <c r="P1157" s="95"/>
      <c r="Q1157" s="55"/>
      <c r="R1157" s="55"/>
      <c r="S1157" s="55"/>
      <c r="T1157" s="52"/>
      <c r="U1157" s="52"/>
      <c r="V1157" s="52"/>
      <c r="W1157" s="52"/>
      <c r="X1157" s="52"/>
      <c r="Y1157" s="52"/>
      <c r="Z1157" s="52"/>
      <c r="AA1157" s="52"/>
      <c r="AB1157" s="52"/>
      <c r="AC1157" s="52"/>
      <c r="AD1157" s="52"/>
      <c r="AE1157" s="52"/>
      <c r="AF1157" s="52"/>
      <c r="AG1157" s="52"/>
      <c r="AH1157" s="52"/>
      <c r="AI1157" s="52"/>
      <c r="AJ1157" s="52"/>
      <c r="AK1157" s="52"/>
      <c r="AL1157" s="52"/>
      <c r="AM1157" s="52"/>
      <c r="AN1157" s="52"/>
      <c r="AO1157" s="52"/>
      <c r="AP1157" s="52"/>
      <c r="AQ1157" s="52"/>
      <c r="AR1157" s="52"/>
      <c r="AS1157" s="52"/>
      <c r="AT1157" s="52"/>
      <c r="AU1157" s="52"/>
      <c r="AV1157" s="52"/>
      <c r="AW1157" s="52"/>
      <c r="AX1157" s="52"/>
      <c r="AY1157" s="52"/>
      <c r="AZ1157" s="52"/>
      <c r="BA1157" s="52"/>
      <c r="BB1157" s="52"/>
      <c r="BC1157" s="52"/>
      <c r="BD1157" s="52"/>
      <c r="BE1157" s="52"/>
      <c r="BF1157" s="52"/>
      <c r="BG1157" s="52"/>
      <c r="BH1157" s="52"/>
      <c r="BI1157" s="52"/>
      <c r="BJ1157" s="52"/>
      <c r="BK1157" s="52"/>
      <c r="BL1157" s="52"/>
      <c r="BM1157" s="52"/>
      <c r="BN1157" s="52"/>
      <c r="BO1157" s="52"/>
      <c r="BP1157" s="52"/>
      <c r="BQ1157" s="52"/>
      <c r="BR1157" s="52"/>
      <c r="BS1157" s="52"/>
      <c r="BT1157" s="52"/>
      <c r="BU1157" s="52"/>
      <c r="BV1157" s="52"/>
      <c r="BW1157" s="52"/>
      <c r="BX1157" s="52"/>
      <c r="BY1157" s="52"/>
      <c r="BZ1157" s="52"/>
      <c r="CA1157" s="52"/>
      <c r="CB1157" s="52"/>
      <c r="CC1157" s="52"/>
      <c r="CD1157" s="52"/>
      <c r="CE1157" s="52"/>
      <c r="CF1157" s="52"/>
      <c r="CG1157" s="52"/>
      <c r="CH1157" s="52"/>
      <c r="CI1157" s="52"/>
      <c r="CJ1157" s="52"/>
      <c r="CK1157" s="52"/>
      <c r="CL1157" s="52"/>
      <c r="CM1157" s="52"/>
      <c r="CN1157" s="52"/>
      <c r="CO1157" s="52"/>
      <c r="CP1157" s="52"/>
      <c r="CQ1157" s="52"/>
      <c r="CR1157" s="52"/>
      <c r="CS1157" s="52"/>
      <c r="CT1157" s="52"/>
      <c r="CU1157" s="52"/>
      <c r="CV1157" s="52"/>
      <c r="CW1157" s="52"/>
      <c r="CX1157" s="52"/>
      <c r="CY1157" s="52"/>
      <c r="CZ1157" s="52"/>
      <c r="DA1157" s="52"/>
      <c r="DB1157" s="52"/>
      <c r="DC1157" s="52"/>
      <c r="DD1157" s="52"/>
      <c r="DE1157" s="52"/>
      <c r="DF1157" s="52"/>
      <c r="DG1157" s="52"/>
      <c r="DH1157" s="52"/>
      <c r="DI1157" s="52"/>
      <c r="DJ1157" s="52"/>
      <c r="DK1157" s="52"/>
      <c r="DL1157" s="52"/>
      <c r="DM1157" s="52"/>
      <c r="DN1157" s="52"/>
      <c r="DO1157" s="52"/>
      <c r="DP1157" s="52"/>
      <c r="DQ1157" s="52"/>
      <c r="DR1157" s="52"/>
      <c r="DS1157" s="52"/>
      <c r="DT1157" s="52"/>
      <c r="DU1157" s="52"/>
      <c r="DV1157" s="52"/>
      <c r="DW1157" s="52"/>
      <c r="DX1157" s="52"/>
      <c r="DY1157" s="52"/>
    </row>
    <row r="1158" spans="1:129" x14ac:dyDescent="0.25">
      <c r="A1158" s="19" t="s">
        <v>9</v>
      </c>
      <c r="B1158" s="5">
        <v>0</v>
      </c>
      <c r="D1158" s="5">
        <f t="shared" si="187"/>
        <v>0</v>
      </c>
      <c r="F1158" s="5">
        <f>SUM(L1158:AZ1158)</f>
        <v>0</v>
      </c>
      <c r="I1158" s="52"/>
      <c r="J1158" s="103"/>
      <c r="K1158" s="55"/>
      <c r="L1158" s="103"/>
      <c r="M1158" s="55"/>
      <c r="N1158" s="55"/>
      <c r="O1158" s="52"/>
      <c r="P1158" s="95"/>
      <c r="Q1158" s="52"/>
      <c r="R1158" s="52"/>
      <c r="S1158" s="52"/>
      <c r="T1158" s="52"/>
      <c r="U1158" s="52"/>
      <c r="V1158" s="52"/>
      <c r="W1158" s="52"/>
      <c r="X1158" s="52"/>
      <c r="Y1158" s="52"/>
      <c r="Z1158" s="52"/>
      <c r="AA1158" s="52"/>
      <c r="AB1158" s="52"/>
      <c r="AC1158" s="52"/>
      <c r="AD1158" s="52"/>
      <c r="AE1158" s="52"/>
      <c r="AF1158" s="52"/>
      <c r="AG1158" s="52"/>
      <c r="AH1158" s="52"/>
      <c r="AI1158" s="52"/>
      <c r="AJ1158" s="52"/>
      <c r="AK1158" s="52"/>
      <c r="AL1158" s="52"/>
      <c r="AM1158" s="52"/>
      <c r="AN1158" s="52"/>
      <c r="AO1158" s="52"/>
      <c r="AP1158" s="52"/>
      <c r="AQ1158" s="52"/>
      <c r="AR1158" s="52"/>
      <c r="AS1158" s="52"/>
      <c r="AT1158" s="52"/>
      <c r="AU1158" s="52"/>
      <c r="AV1158" s="52"/>
      <c r="AW1158" s="52"/>
      <c r="AX1158" s="52"/>
      <c r="AY1158" s="52"/>
      <c r="AZ1158" s="52"/>
      <c r="BA1158" s="52"/>
      <c r="BB1158" s="52"/>
      <c r="BC1158" s="52"/>
      <c r="BD1158" s="52"/>
      <c r="BE1158" s="52"/>
      <c r="BF1158" s="52"/>
      <c r="BG1158" s="52"/>
      <c r="BH1158" s="52"/>
      <c r="BI1158" s="52"/>
      <c r="BJ1158" s="52"/>
      <c r="BK1158" s="52"/>
      <c r="BL1158" s="52"/>
      <c r="BM1158" s="52"/>
      <c r="BN1158" s="52"/>
      <c r="BO1158" s="52"/>
      <c r="BP1158" s="52"/>
      <c r="BQ1158" s="52"/>
      <c r="BR1158" s="52"/>
      <c r="BS1158" s="52"/>
      <c r="BT1158" s="52"/>
      <c r="BU1158" s="52"/>
      <c r="BV1158" s="52"/>
      <c r="BW1158" s="52"/>
      <c r="BX1158" s="52"/>
      <c r="BY1158" s="52"/>
      <c r="BZ1158" s="52"/>
      <c r="CA1158" s="52"/>
      <c r="CB1158" s="52"/>
      <c r="CC1158" s="52"/>
      <c r="CD1158" s="52"/>
      <c r="CE1158" s="52"/>
      <c r="CF1158" s="52"/>
      <c r="CG1158" s="52"/>
      <c r="CH1158" s="52"/>
      <c r="CI1158" s="52"/>
      <c r="CJ1158" s="52"/>
      <c r="CK1158" s="52"/>
      <c r="CL1158" s="52"/>
      <c r="CM1158" s="52"/>
      <c r="CN1158" s="52"/>
      <c r="CO1158" s="52"/>
      <c r="CP1158" s="52"/>
      <c r="CQ1158" s="52"/>
      <c r="CR1158" s="52"/>
      <c r="CS1158" s="52"/>
      <c r="CT1158" s="52"/>
      <c r="CU1158" s="52"/>
      <c r="CV1158" s="52"/>
      <c r="CW1158" s="52"/>
      <c r="CX1158" s="52"/>
      <c r="CY1158" s="52"/>
      <c r="CZ1158" s="52"/>
      <c r="DA1158" s="52"/>
      <c r="DB1158" s="52"/>
      <c r="DC1158" s="52"/>
      <c r="DD1158" s="52"/>
      <c r="DE1158" s="52"/>
      <c r="DF1158" s="52"/>
      <c r="DG1158" s="52"/>
      <c r="DH1158" s="52"/>
      <c r="DI1158" s="52"/>
      <c r="DJ1158" s="52"/>
      <c r="DK1158" s="52"/>
      <c r="DL1158" s="52"/>
      <c r="DM1158" s="52"/>
      <c r="DN1158" s="52"/>
      <c r="DO1158" s="52"/>
      <c r="DP1158" s="52"/>
      <c r="DQ1158" s="52"/>
      <c r="DR1158" s="52"/>
      <c r="DS1158" s="52"/>
      <c r="DT1158" s="52"/>
      <c r="DU1158" s="52"/>
      <c r="DV1158" s="52"/>
      <c r="DW1158" s="52"/>
      <c r="DX1158" s="52"/>
      <c r="DY1158" s="52"/>
    </row>
    <row r="1159" spans="1:129" x14ac:dyDescent="0.25">
      <c r="A1159" s="19" t="s">
        <v>10</v>
      </c>
      <c r="B1159" s="106">
        <v>0</v>
      </c>
      <c r="D1159" s="5">
        <f t="shared" si="187"/>
        <v>0</v>
      </c>
      <c r="F1159" s="5">
        <f>SUM(K1159:AZ1159)</f>
        <v>0</v>
      </c>
      <c r="I1159" s="52"/>
      <c r="J1159" s="103"/>
      <c r="K1159" s="55"/>
      <c r="L1159" s="52"/>
      <c r="M1159" s="55"/>
      <c r="N1159" s="55"/>
      <c r="O1159" s="55"/>
      <c r="P1159" s="55"/>
      <c r="Q1159" s="52"/>
      <c r="R1159" s="55"/>
      <c r="S1159" s="52"/>
      <c r="T1159" s="55"/>
      <c r="U1159" s="55"/>
      <c r="V1159" s="52"/>
      <c r="W1159" s="52"/>
      <c r="X1159" s="52"/>
      <c r="Y1159" s="52"/>
      <c r="Z1159" s="52"/>
      <c r="AA1159" s="52"/>
      <c r="AB1159" s="52"/>
      <c r="AC1159" s="52"/>
      <c r="AD1159" s="52"/>
      <c r="AE1159" s="52"/>
      <c r="AF1159" s="52"/>
      <c r="AG1159" s="52"/>
      <c r="AH1159" s="52"/>
      <c r="AI1159" s="52"/>
      <c r="AJ1159" s="52"/>
      <c r="AK1159" s="52"/>
      <c r="AL1159" s="52"/>
      <c r="AM1159" s="52"/>
      <c r="AN1159" s="52"/>
      <c r="AO1159" s="52"/>
      <c r="AP1159" s="52"/>
      <c r="AQ1159" s="52"/>
      <c r="AR1159" s="52"/>
      <c r="AS1159" s="52"/>
      <c r="AT1159" s="52"/>
      <c r="AU1159" s="52"/>
      <c r="AV1159" s="52"/>
      <c r="AW1159" s="52"/>
      <c r="AX1159" s="52"/>
      <c r="AY1159" s="52"/>
      <c r="AZ1159" s="52"/>
      <c r="BA1159" s="52"/>
      <c r="BB1159" s="52"/>
      <c r="BC1159" s="52"/>
      <c r="BD1159" s="52"/>
      <c r="BE1159" s="52"/>
      <c r="BF1159" s="52"/>
      <c r="BG1159" s="52"/>
      <c r="BH1159" s="52"/>
      <c r="BI1159" s="52"/>
      <c r="BJ1159" s="52"/>
      <c r="BK1159" s="52"/>
      <c r="BL1159" s="52"/>
      <c r="BM1159" s="52"/>
      <c r="BN1159" s="52"/>
      <c r="BO1159" s="52"/>
      <c r="BP1159" s="52"/>
      <c r="BQ1159" s="52"/>
      <c r="BR1159" s="52"/>
      <c r="BS1159" s="52"/>
      <c r="BT1159" s="52"/>
      <c r="BU1159" s="52"/>
      <c r="BV1159" s="52"/>
      <c r="BW1159" s="52"/>
      <c r="BX1159" s="52"/>
      <c r="BY1159" s="52"/>
      <c r="BZ1159" s="52"/>
      <c r="CA1159" s="52"/>
      <c r="CB1159" s="52"/>
      <c r="CC1159" s="52"/>
      <c r="CD1159" s="52"/>
      <c r="CE1159" s="52"/>
      <c r="CF1159" s="52"/>
      <c r="CG1159" s="52"/>
      <c r="CH1159" s="52"/>
      <c r="CI1159" s="52"/>
      <c r="CJ1159" s="52"/>
      <c r="CK1159" s="52"/>
      <c r="CL1159" s="52"/>
      <c r="CM1159" s="52"/>
      <c r="CN1159" s="52"/>
      <c r="CO1159" s="52"/>
      <c r="CP1159" s="52"/>
      <c r="CQ1159" s="52"/>
      <c r="CR1159" s="52"/>
      <c r="CS1159" s="52"/>
      <c r="CT1159" s="52"/>
      <c r="CU1159" s="52"/>
      <c r="CV1159" s="52"/>
      <c r="CW1159" s="52"/>
      <c r="CX1159" s="52"/>
      <c r="CY1159" s="52"/>
      <c r="CZ1159" s="52"/>
      <c r="DA1159" s="52"/>
      <c r="DB1159" s="52"/>
      <c r="DC1159" s="52"/>
      <c r="DD1159" s="52"/>
      <c r="DE1159" s="52"/>
      <c r="DF1159" s="52"/>
      <c r="DG1159" s="52"/>
      <c r="DH1159" s="52"/>
      <c r="DI1159" s="52"/>
      <c r="DJ1159" s="52"/>
      <c r="DK1159" s="52"/>
      <c r="DL1159" s="52"/>
      <c r="DM1159" s="52"/>
      <c r="DN1159" s="52"/>
      <c r="DO1159" s="52"/>
      <c r="DP1159" s="52"/>
      <c r="DQ1159" s="52"/>
      <c r="DR1159" s="52"/>
      <c r="DS1159" s="52"/>
      <c r="DT1159" s="52"/>
      <c r="DU1159" s="52"/>
      <c r="DV1159" s="52"/>
      <c r="DW1159" s="52"/>
      <c r="DX1159" s="52"/>
      <c r="DY1159" s="52"/>
    </row>
    <row r="1160" spans="1:129" x14ac:dyDescent="0.25">
      <c r="A1160" s="19" t="s">
        <v>11</v>
      </c>
      <c r="B1160" s="106">
        <v>0</v>
      </c>
      <c r="D1160" s="5">
        <f t="shared" si="187"/>
        <v>0</v>
      </c>
      <c r="F1160" s="5">
        <f>SUM(K1160:AZ1160)</f>
        <v>0</v>
      </c>
      <c r="I1160" s="52"/>
      <c r="J1160" s="103"/>
      <c r="K1160" s="103"/>
      <c r="L1160" s="52"/>
      <c r="M1160" s="55"/>
      <c r="N1160" s="103"/>
      <c r="O1160" s="55"/>
      <c r="P1160" s="55"/>
      <c r="Q1160" s="52"/>
      <c r="R1160" s="55"/>
      <c r="S1160" s="52"/>
      <c r="T1160" s="52"/>
      <c r="U1160" s="52"/>
      <c r="V1160" s="55"/>
      <c r="W1160" s="52"/>
      <c r="X1160" s="52"/>
      <c r="Y1160" s="52"/>
      <c r="Z1160" s="52"/>
      <c r="AA1160" s="52"/>
      <c r="AB1160" s="52"/>
      <c r="AC1160" s="52"/>
      <c r="AD1160" s="52"/>
      <c r="AE1160" s="52"/>
      <c r="AF1160" s="52"/>
      <c r="AG1160" s="52"/>
      <c r="AH1160" s="52"/>
      <c r="AI1160" s="52"/>
      <c r="AJ1160" s="52"/>
      <c r="AK1160" s="52"/>
      <c r="AL1160" s="52"/>
      <c r="AM1160" s="52"/>
      <c r="AN1160" s="52"/>
      <c r="AO1160" s="52"/>
      <c r="AP1160" s="52"/>
      <c r="AQ1160" s="52"/>
      <c r="AR1160" s="52"/>
      <c r="AS1160" s="52"/>
      <c r="AT1160" s="52"/>
      <c r="AU1160" s="52"/>
      <c r="AV1160" s="52"/>
      <c r="AW1160" s="52"/>
      <c r="AX1160" s="52"/>
      <c r="AY1160" s="52"/>
      <c r="AZ1160" s="52"/>
      <c r="BA1160" s="52"/>
      <c r="BB1160" s="52"/>
      <c r="BC1160" s="52"/>
      <c r="BD1160" s="52"/>
      <c r="BE1160" s="52"/>
      <c r="BF1160" s="52"/>
      <c r="BG1160" s="52"/>
      <c r="BH1160" s="52"/>
      <c r="BI1160" s="52"/>
      <c r="BJ1160" s="52"/>
      <c r="BK1160" s="52"/>
      <c r="BL1160" s="52"/>
      <c r="BM1160" s="52"/>
      <c r="BN1160" s="52"/>
      <c r="BO1160" s="52"/>
      <c r="BP1160" s="52"/>
      <c r="BQ1160" s="52"/>
      <c r="BR1160" s="52"/>
      <c r="BS1160" s="52"/>
      <c r="BT1160" s="52"/>
      <c r="BU1160" s="52"/>
      <c r="BV1160" s="52"/>
      <c r="BW1160" s="52"/>
      <c r="BX1160" s="52"/>
      <c r="BY1160" s="52"/>
      <c r="BZ1160" s="52"/>
      <c r="CA1160" s="52"/>
      <c r="CB1160" s="52"/>
      <c r="CC1160" s="52"/>
      <c r="CD1160" s="52"/>
      <c r="CE1160" s="52"/>
      <c r="CF1160" s="52"/>
      <c r="CG1160" s="52"/>
      <c r="CH1160" s="52"/>
      <c r="CI1160" s="52"/>
      <c r="CJ1160" s="52"/>
      <c r="CK1160" s="52"/>
      <c r="CL1160" s="52"/>
      <c r="CM1160" s="52"/>
      <c r="CN1160" s="52"/>
      <c r="CO1160" s="52"/>
      <c r="CP1160" s="52"/>
      <c r="CQ1160" s="52"/>
      <c r="CR1160" s="52"/>
      <c r="CS1160" s="52"/>
      <c r="CT1160" s="52"/>
      <c r="CU1160" s="52"/>
      <c r="CV1160" s="52"/>
      <c r="CW1160" s="52"/>
      <c r="CX1160" s="52"/>
      <c r="CY1160" s="52"/>
      <c r="CZ1160" s="52"/>
      <c r="DA1160" s="52"/>
      <c r="DB1160" s="52"/>
      <c r="DC1160" s="52"/>
      <c r="DD1160" s="52"/>
      <c r="DE1160" s="52"/>
      <c r="DF1160" s="52"/>
      <c r="DG1160" s="52"/>
      <c r="DH1160" s="52"/>
      <c r="DI1160" s="52"/>
      <c r="DJ1160" s="52"/>
      <c r="DK1160" s="52"/>
      <c r="DL1160" s="52"/>
      <c r="DM1160" s="52"/>
      <c r="DN1160" s="52"/>
      <c r="DO1160" s="52"/>
      <c r="DP1160" s="52"/>
      <c r="DQ1160" s="52"/>
      <c r="DR1160" s="52"/>
      <c r="DS1160" s="52"/>
      <c r="DT1160" s="52"/>
      <c r="DU1160" s="52"/>
      <c r="DV1160" s="52"/>
      <c r="DW1160" s="52"/>
      <c r="DX1160" s="52"/>
      <c r="DY1160" s="52"/>
    </row>
    <row r="1161" spans="1:129" x14ac:dyDescent="0.25">
      <c r="A1161" s="19" t="s">
        <v>12</v>
      </c>
      <c r="B1161" s="5">
        <v>0</v>
      </c>
      <c r="D1161" s="5">
        <f t="shared" si="187"/>
        <v>0</v>
      </c>
      <c r="F1161" s="5">
        <f>SUM(J1161:AZ1161)</f>
        <v>0</v>
      </c>
      <c r="I1161" s="52"/>
      <c r="J1161" s="103"/>
      <c r="K1161" s="55"/>
      <c r="L1161" s="52"/>
      <c r="M1161" s="55"/>
      <c r="N1161" s="52"/>
      <c r="O1161" s="52"/>
      <c r="P1161" s="95"/>
      <c r="Q1161" s="55"/>
      <c r="R1161" s="52"/>
      <c r="S1161" s="52"/>
      <c r="T1161" s="52"/>
      <c r="U1161" s="52"/>
      <c r="V1161" s="52"/>
      <c r="W1161" s="52"/>
      <c r="X1161" s="52"/>
      <c r="Y1161" s="52"/>
      <c r="Z1161" s="52"/>
      <c r="AA1161" s="52"/>
      <c r="AB1161" s="52"/>
      <c r="AC1161" s="52"/>
      <c r="AD1161" s="52"/>
      <c r="AE1161" s="52"/>
      <c r="AF1161" s="52"/>
      <c r="AG1161" s="52"/>
      <c r="AH1161" s="52"/>
      <c r="AI1161" s="52"/>
      <c r="AJ1161" s="52"/>
      <c r="AK1161" s="52"/>
      <c r="AL1161" s="52"/>
      <c r="AM1161" s="52"/>
      <c r="AN1161" s="52"/>
      <c r="AO1161" s="52"/>
      <c r="AP1161" s="52"/>
      <c r="AQ1161" s="52"/>
      <c r="AR1161" s="52"/>
      <c r="AS1161" s="52"/>
      <c r="AT1161" s="52"/>
      <c r="AU1161" s="52"/>
      <c r="AV1161" s="52"/>
      <c r="AW1161" s="52"/>
      <c r="AX1161" s="52"/>
      <c r="AY1161" s="52"/>
      <c r="AZ1161" s="52"/>
      <c r="BA1161" s="52"/>
      <c r="BB1161" s="52"/>
      <c r="BC1161" s="52"/>
      <c r="BD1161" s="52"/>
      <c r="BE1161" s="52"/>
      <c r="BF1161" s="52"/>
      <c r="BG1161" s="52"/>
      <c r="BH1161" s="52"/>
      <c r="BI1161" s="52"/>
      <c r="BJ1161" s="52"/>
      <c r="BK1161" s="52"/>
      <c r="BL1161" s="52"/>
      <c r="BM1161" s="52"/>
      <c r="BN1161" s="52"/>
      <c r="BO1161" s="52"/>
      <c r="BP1161" s="52"/>
      <c r="BQ1161" s="52"/>
      <c r="BR1161" s="52"/>
      <c r="BS1161" s="52"/>
      <c r="BT1161" s="52"/>
      <c r="BU1161" s="52"/>
      <c r="BV1161" s="52"/>
      <c r="BW1161" s="52"/>
      <c r="BX1161" s="52"/>
      <c r="BY1161" s="52"/>
      <c r="BZ1161" s="52"/>
      <c r="CA1161" s="52"/>
      <c r="CB1161" s="52"/>
      <c r="CC1161" s="52"/>
      <c r="CD1161" s="52"/>
      <c r="CE1161" s="52"/>
      <c r="CF1161" s="52"/>
      <c r="CG1161" s="52"/>
      <c r="CH1161" s="52"/>
      <c r="CI1161" s="52"/>
      <c r="CJ1161" s="52"/>
      <c r="CK1161" s="52"/>
      <c r="CL1161" s="52"/>
      <c r="CM1161" s="52"/>
      <c r="CN1161" s="52"/>
      <c r="CO1161" s="52"/>
      <c r="CP1161" s="52"/>
      <c r="CQ1161" s="52"/>
      <c r="CR1161" s="52"/>
      <c r="CS1161" s="52"/>
      <c r="CT1161" s="52"/>
      <c r="CU1161" s="52"/>
      <c r="CV1161" s="52"/>
      <c r="CW1161" s="52"/>
      <c r="CX1161" s="52"/>
      <c r="CY1161" s="52"/>
      <c r="CZ1161" s="52"/>
      <c r="DA1161" s="52"/>
      <c r="DB1161" s="52"/>
      <c r="DC1161" s="52"/>
      <c r="DD1161" s="52"/>
      <c r="DE1161" s="52"/>
      <c r="DF1161" s="52"/>
      <c r="DG1161" s="52"/>
      <c r="DH1161" s="52"/>
      <c r="DI1161" s="52"/>
      <c r="DJ1161" s="52"/>
      <c r="DK1161" s="52"/>
      <c r="DL1161" s="52"/>
      <c r="DM1161" s="52"/>
      <c r="DN1161" s="52"/>
      <c r="DO1161" s="52"/>
      <c r="DP1161" s="52"/>
      <c r="DQ1161" s="52"/>
      <c r="DR1161" s="52"/>
      <c r="DS1161" s="52"/>
      <c r="DT1161" s="52"/>
      <c r="DU1161" s="52"/>
      <c r="DV1161" s="52"/>
      <c r="DW1161" s="52"/>
      <c r="DX1161" s="52"/>
      <c r="DY1161" s="52"/>
    </row>
    <row r="1162" spans="1:129" x14ac:dyDescent="0.25">
      <c r="A1162" s="19" t="s">
        <v>13</v>
      </c>
      <c r="B1162" s="5">
        <v>0</v>
      </c>
      <c r="D1162" s="5">
        <f t="shared" si="187"/>
        <v>0</v>
      </c>
      <c r="F1162" s="5">
        <f t="shared" ref="F1162:F1164" si="189">SUM(J1162:AZ1162)</f>
        <v>0</v>
      </c>
      <c r="I1162" s="52"/>
      <c r="J1162" s="103"/>
      <c r="K1162" s="55"/>
      <c r="L1162" s="52"/>
      <c r="M1162" s="55"/>
      <c r="N1162" s="52"/>
      <c r="O1162" s="52"/>
      <c r="P1162" s="95"/>
      <c r="Q1162" s="52"/>
      <c r="R1162" s="52"/>
      <c r="S1162" s="52"/>
      <c r="T1162" s="52"/>
      <c r="U1162" s="52"/>
      <c r="V1162" s="52"/>
      <c r="W1162" s="52"/>
      <c r="X1162" s="52"/>
      <c r="Y1162" s="52"/>
      <c r="Z1162" s="52"/>
      <c r="AA1162" s="52"/>
      <c r="AB1162" s="52"/>
      <c r="AC1162" s="52"/>
      <c r="AD1162" s="52"/>
      <c r="AE1162" s="52"/>
      <c r="AF1162" s="52"/>
      <c r="AG1162" s="52"/>
      <c r="AH1162" s="52"/>
      <c r="AI1162" s="52"/>
      <c r="AJ1162" s="52"/>
      <c r="AK1162" s="52"/>
      <c r="AL1162" s="52"/>
      <c r="AM1162" s="52"/>
      <c r="AN1162" s="52"/>
      <c r="AO1162" s="52"/>
      <c r="AP1162" s="52"/>
      <c r="AQ1162" s="52"/>
      <c r="AR1162" s="52"/>
      <c r="AS1162" s="52"/>
      <c r="AT1162" s="52"/>
      <c r="AU1162" s="52"/>
      <c r="AV1162" s="52"/>
      <c r="AW1162" s="52"/>
      <c r="AX1162" s="52"/>
      <c r="AY1162" s="52"/>
      <c r="AZ1162" s="52"/>
      <c r="BA1162" s="52"/>
      <c r="BB1162" s="52"/>
      <c r="BC1162" s="52"/>
      <c r="BD1162" s="52"/>
      <c r="BE1162" s="52"/>
      <c r="BF1162" s="52"/>
      <c r="BG1162" s="52"/>
      <c r="BH1162" s="52"/>
      <c r="BI1162" s="52"/>
      <c r="BJ1162" s="52"/>
      <c r="BK1162" s="52"/>
      <c r="BL1162" s="52"/>
      <c r="BM1162" s="52"/>
      <c r="BN1162" s="52"/>
      <c r="BO1162" s="52"/>
      <c r="BP1162" s="52"/>
      <c r="BQ1162" s="52"/>
      <c r="BR1162" s="52"/>
      <c r="BS1162" s="52"/>
      <c r="BT1162" s="52"/>
      <c r="BU1162" s="52"/>
      <c r="BV1162" s="52"/>
      <c r="BW1162" s="52"/>
      <c r="BX1162" s="52"/>
      <c r="BY1162" s="52"/>
      <c r="BZ1162" s="52"/>
      <c r="CA1162" s="52"/>
      <c r="CB1162" s="52"/>
      <c r="CC1162" s="52"/>
      <c r="CD1162" s="52"/>
      <c r="CE1162" s="52"/>
      <c r="CF1162" s="52"/>
      <c r="CG1162" s="52"/>
      <c r="CH1162" s="52"/>
      <c r="CI1162" s="52"/>
      <c r="CJ1162" s="52"/>
      <c r="CK1162" s="52"/>
      <c r="CL1162" s="52"/>
      <c r="CM1162" s="52"/>
      <c r="CN1162" s="52"/>
      <c r="CO1162" s="52"/>
      <c r="CP1162" s="52"/>
      <c r="CQ1162" s="52"/>
      <c r="CR1162" s="52"/>
      <c r="CS1162" s="52"/>
      <c r="CT1162" s="52"/>
      <c r="CU1162" s="52"/>
      <c r="CV1162" s="52"/>
      <c r="CW1162" s="52"/>
      <c r="CX1162" s="52"/>
      <c r="CY1162" s="52"/>
      <c r="CZ1162" s="52"/>
      <c r="DA1162" s="52"/>
      <c r="DB1162" s="52"/>
      <c r="DC1162" s="52"/>
      <c r="DD1162" s="52"/>
      <c r="DE1162" s="52"/>
      <c r="DF1162" s="52"/>
      <c r="DG1162" s="52"/>
      <c r="DH1162" s="52"/>
      <c r="DI1162" s="52"/>
      <c r="DJ1162" s="52"/>
      <c r="DK1162" s="52"/>
      <c r="DL1162" s="52"/>
      <c r="DM1162" s="52"/>
      <c r="DN1162" s="52"/>
      <c r="DO1162" s="52"/>
      <c r="DP1162" s="52"/>
      <c r="DQ1162" s="52"/>
      <c r="DR1162" s="52"/>
      <c r="DS1162" s="52"/>
      <c r="DT1162" s="52"/>
      <c r="DU1162" s="52"/>
      <c r="DV1162" s="52"/>
      <c r="DW1162" s="52"/>
      <c r="DX1162" s="52"/>
      <c r="DY1162" s="52"/>
    </row>
    <row r="1163" spans="1:129" x14ac:dyDescent="0.25">
      <c r="A1163" s="19" t="s">
        <v>14</v>
      </c>
      <c r="B1163" s="5">
        <v>0</v>
      </c>
      <c r="D1163" s="5">
        <f t="shared" si="187"/>
        <v>0</v>
      </c>
      <c r="F1163" s="5">
        <f t="shared" si="189"/>
        <v>0</v>
      </c>
      <c r="I1163" s="52"/>
      <c r="J1163" s="103"/>
      <c r="K1163" s="55"/>
      <c r="L1163" s="52"/>
      <c r="M1163" s="55"/>
      <c r="N1163" s="52"/>
      <c r="O1163" s="52"/>
      <c r="P1163" s="95"/>
      <c r="Q1163" s="52"/>
      <c r="R1163" s="52"/>
      <c r="S1163" s="52"/>
      <c r="T1163" s="52"/>
      <c r="U1163" s="52"/>
      <c r="V1163" s="52"/>
      <c r="W1163" s="52"/>
      <c r="X1163" s="52"/>
      <c r="Y1163" s="52"/>
      <c r="Z1163" s="52"/>
      <c r="AA1163" s="52"/>
      <c r="AB1163" s="52"/>
      <c r="AC1163" s="52"/>
      <c r="AD1163" s="52"/>
      <c r="AE1163" s="52"/>
      <c r="AF1163" s="52"/>
      <c r="AG1163" s="52"/>
      <c r="AH1163" s="52"/>
      <c r="AI1163" s="52"/>
      <c r="AJ1163" s="52"/>
      <c r="AK1163" s="52"/>
      <c r="AL1163" s="52"/>
      <c r="AM1163" s="52"/>
      <c r="AN1163" s="52"/>
      <c r="AO1163" s="52"/>
      <c r="AP1163" s="52"/>
      <c r="AQ1163" s="52"/>
      <c r="AR1163" s="52"/>
      <c r="AS1163" s="52"/>
      <c r="AT1163" s="52"/>
      <c r="AU1163" s="52"/>
      <c r="AV1163" s="52"/>
      <c r="AW1163" s="52"/>
      <c r="AX1163" s="52"/>
      <c r="AY1163" s="52"/>
      <c r="AZ1163" s="52"/>
      <c r="BA1163" s="52"/>
      <c r="BB1163" s="52"/>
      <c r="BC1163" s="52"/>
      <c r="BD1163" s="52"/>
      <c r="BE1163" s="52"/>
      <c r="BF1163" s="52"/>
      <c r="BG1163" s="52"/>
      <c r="BH1163" s="52"/>
      <c r="BI1163" s="52"/>
      <c r="BJ1163" s="52"/>
      <c r="BK1163" s="52"/>
      <c r="BL1163" s="52"/>
      <c r="BM1163" s="52"/>
      <c r="BN1163" s="52"/>
      <c r="BO1163" s="52"/>
      <c r="BP1163" s="52"/>
      <c r="BQ1163" s="52"/>
      <c r="BR1163" s="52"/>
      <c r="BS1163" s="52"/>
      <c r="BT1163" s="52"/>
      <c r="BU1163" s="52"/>
      <c r="BV1163" s="52"/>
      <c r="BW1163" s="52"/>
      <c r="BX1163" s="52"/>
      <c r="BY1163" s="52"/>
      <c r="BZ1163" s="52"/>
      <c r="CA1163" s="52"/>
      <c r="CB1163" s="52"/>
      <c r="CC1163" s="52"/>
      <c r="CD1163" s="52"/>
      <c r="CE1163" s="52"/>
      <c r="CF1163" s="52"/>
      <c r="CG1163" s="52"/>
      <c r="CH1163" s="52"/>
      <c r="CI1163" s="52"/>
      <c r="CJ1163" s="52"/>
      <c r="CK1163" s="52"/>
      <c r="CL1163" s="52"/>
      <c r="CM1163" s="52"/>
      <c r="CN1163" s="52"/>
      <c r="CO1163" s="52"/>
      <c r="CP1163" s="52"/>
      <c r="CQ1163" s="52"/>
      <c r="CR1163" s="52"/>
      <c r="CS1163" s="52"/>
      <c r="CT1163" s="52"/>
      <c r="CU1163" s="52"/>
      <c r="CV1163" s="52"/>
      <c r="CW1163" s="52"/>
      <c r="CX1163" s="52"/>
      <c r="CY1163" s="52"/>
      <c r="CZ1163" s="52"/>
      <c r="DA1163" s="52"/>
      <c r="DB1163" s="52"/>
      <c r="DC1163" s="52"/>
      <c r="DD1163" s="52"/>
      <c r="DE1163" s="52"/>
      <c r="DF1163" s="52"/>
      <c r="DG1163" s="52"/>
      <c r="DH1163" s="52"/>
      <c r="DI1163" s="52"/>
      <c r="DJ1163" s="52"/>
      <c r="DK1163" s="52"/>
      <c r="DL1163" s="52"/>
      <c r="DM1163" s="52"/>
      <c r="DN1163" s="52"/>
      <c r="DO1163" s="52"/>
      <c r="DP1163" s="52"/>
      <c r="DQ1163" s="52"/>
      <c r="DR1163" s="52"/>
      <c r="DS1163" s="52"/>
      <c r="DT1163" s="52"/>
      <c r="DU1163" s="52"/>
      <c r="DV1163" s="52"/>
      <c r="DW1163" s="52"/>
      <c r="DX1163" s="52"/>
      <c r="DY1163" s="52"/>
    </row>
    <row r="1164" spans="1:129" x14ac:dyDescent="0.25">
      <c r="A1164" s="19" t="s">
        <v>15</v>
      </c>
      <c r="B1164" s="5">
        <v>0</v>
      </c>
      <c r="D1164" s="5">
        <f t="shared" si="187"/>
        <v>0</v>
      </c>
      <c r="F1164" s="5">
        <f t="shared" si="189"/>
        <v>0</v>
      </c>
      <c r="I1164" s="52"/>
      <c r="J1164" s="103"/>
      <c r="K1164" s="55"/>
      <c r="L1164" s="52"/>
      <c r="M1164" s="55"/>
      <c r="N1164" s="52"/>
      <c r="O1164" s="52"/>
      <c r="P1164" s="95"/>
      <c r="Q1164" s="52"/>
      <c r="R1164" s="52"/>
      <c r="S1164" s="52"/>
      <c r="T1164" s="52"/>
      <c r="U1164" s="52"/>
      <c r="V1164" s="52"/>
      <c r="W1164" s="52"/>
      <c r="X1164" s="52"/>
      <c r="Y1164" s="52"/>
      <c r="Z1164" s="52"/>
      <c r="AA1164" s="52"/>
      <c r="AB1164" s="52"/>
      <c r="AC1164" s="52"/>
      <c r="AD1164" s="52"/>
      <c r="AE1164" s="52"/>
      <c r="AF1164" s="52"/>
      <c r="AG1164" s="52"/>
      <c r="AH1164" s="52"/>
      <c r="AI1164" s="52"/>
      <c r="AJ1164" s="52"/>
      <c r="AK1164" s="52"/>
      <c r="AL1164" s="52"/>
      <c r="AM1164" s="52"/>
      <c r="AN1164" s="52"/>
      <c r="AO1164" s="52"/>
      <c r="AP1164" s="52"/>
      <c r="AQ1164" s="52"/>
      <c r="AR1164" s="52"/>
      <c r="AS1164" s="52"/>
      <c r="AT1164" s="52"/>
      <c r="AU1164" s="52"/>
      <c r="AV1164" s="52"/>
      <c r="AW1164" s="52"/>
      <c r="AX1164" s="52"/>
      <c r="AY1164" s="52"/>
      <c r="AZ1164" s="52"/>
      <c r="BA1164" s="52"/>
      <c r="BB1164" s="52"/>
      <c r="BC1164" s="52"/>
      <c r="BD1164" s="52"/>
      <c r="BE1164" s="52"/>
      <c r="BF1164" s="52"/>
      <c r="BG1164" s="52"/>
      <c r="BH1164" s="52"/>
      <c r="BI1164" s="52"/>
      <c r="BJ1164" s="52"/>
      <c r="BK1164" s="52"/>
      <c r="BL1164" s="52"/>
      <c r="BM1164" s="52"/>
      <c r="BN1164" s="52"/>
      <c r="BO1164" s="52"/>
      <c r="BP1164" s="52"/>
      <c r="BQ1164" s="52"/>
      <c r="BR1164" s="52"/>
      <c r="BS1164" s="52"/>
      <c r="BT1164" s="52"/>
      <c r="BU1164" s="52"/>
      <c r="BV1164" s="52"/>
      <c r="BW1164" s="52"/>
      <c r="BX1164" s="52"/>
      <c r="BY1164" s="52"/>
      <c r="BZ1164" s="52"/>
      <c r="CA1164" s="52"/>
      <c r="CB1164" s="52"/>
      <c r="CC1164" s="52"/>
      <c r="CD1164" s="52"/>
      <c r="CE1164" s="52"/>
      <c r="CF1164" s="52"/>
      <c r="CG1164" s="52"/>
      <c r="CH1164" s="52"/>
      <c r="CI1164" s="52"/>
      <c r="CJ1164" s="52"/>
      <c r="CK1164" s="52"/>
      <c r="CL1164" s="52"/>
      <c r="CM1164" s="52"/>
      <c r="CN1164" s="52"/>
      <c r="CO1164" s="52"/>
      <c r="CP1164" s="52"/>
      <c r="CQ1164" s="52"/>
      <c r="CR1164" s="52"/>
      <c r="CS1164" s="52"/>
      <c r="CT1164" s="52"/>
      <c r="CU1164" s="52"/>
      <c r="CV1164" s="52"/>
      <c r="CW1164" s="52"/>
      <c r="CX1164" s="52"/>
      <c r="CY1164" s="52"/>
      <c r="CZ1164" s="52"/>
      <c r="DA1164" s="52"/>
      <c r="DB1164" s="52"/>
      <c r="DC1164" s="52"/>
      <c r="DD1164" s="52"/>
      <c r="DE1164" s="52"/>
      <c r="DF1164" s="52"/>
      <c r="DG1164" s="52"/>
      <c r="DH1164" s="52"/>
      <c r="DI1164" s="52"/>
      <c r="DJ1164" s="52"/>
      <c r="DK1164" s="52"/>
      <c r="DL1164" s="52"/>
      <c r="DM1164" s="52"/>
      <c r="DN1164" s="52"/>
      <c r="DO1164" s="52"/>
      <c r="DP1164" s="52"/>
      <c r="DQ1164" s="52"/>
      <c r="DR1164" s="52"/>
      <c r="DS1164" s="52"/>
      <c r="DT1164" s="52"/>
      <c r="DU1164" s="52"/>
      <c r="DV1164" s="52"/>
      <c r="DW1164" s="52"/>
      <c r="DX1164" s="52"/>
      <c r="DY1164" s="52"/>
    </row>
    <row r="1165" spans="1:129" x14ac:dyDescent="0.25">
      <c r="A1165" s="6" t="s">
        <v>16</v>
      </c>
      <c r="B1165" s="7">
        <f>SUM(B1153:B1164)</f>
        <v>1000</v>
      </c>
      <c r="D1165" s="23">
        <f>SUM(D1153:D1164)</f>
        <v>905</v>
      </c>
      <c r="F1165" s="7">
        <f>SUM(F1153:F1164)</f>
        <v>95</v>
      </c>
      <c r="I1165" s="52"/>
      <c r="J1165" s="103"/>
      <c r="K1165" s="55"/>
      <c r="L1165" s="52"/>
      <c r="M1165" s="55"/>
      <c r="N1165" s="52"/>
      <c r="O1165" s="52"/>
      <c r="P1165" s="95"/>
      <c r="Q1165" s="52"/>
      <c r="R1165" s="52"/>
      <c r="S1165" s="52"/>
      <c r="T1165" s="52"/>
      <c r="U1165" s="52"/>
      <c r="V1165" s="52"/>
      <c r="W1165" s="52"/>
      <c r="X1165" s="52"/>
      <c r="Y1165" s="52"/>
      <c r="Z1165" s="52"/>
      <c r="AA1165" s="52"/>
      <c r="AB1165" s="52"/>
      <c r="AC1165" s="52"/>
      <c r="AD1165" s="52"/>
      <c r="AE1165" s="52"/>
      <c r="AF1165" s="52"/>
      <c r="AG1165" s="52"/>
      <c r="AH1165" s="52"/>
      <c r="AI1165" s="52"/>
      <c r="AJ1165" s="52"/>
      <c r="AK1165" s="52"/>
      <c r="AL1165" s="52"/>
      <c r="AM1165" s="52"/>
      <c r="AN1165" s="52"/>
      <c r="AO1165" s="52"/>
      <c r="AP1165" s="52"/>
      <c r="AQ1165" s="52"/>
      <c r="AR1165" s="52"/>
      <c r="AS1165" s="52"/>
      <c r="AT1165" s="52"/>
      <c r="AU1165" s="52"/>
      <c r="AV1165" s="52"/>
      <c r="AW1165" s="52"/>
      <c r="AX1165" s="52"/>
      <c r="AY1165" s="52"/>
      <c r="AZ1165" s="52"/>
      <c r="BA1165" s="52"/>
      <c r="BB1165" s="52"/>
      <c r="BC1165" s="52"/>
      <c r="BD1165" s="52"/>
      <c r="BE1165" s="52"/>
      <c r="BF1165" s="52"/>
      <c r="BG1165" s="52"/>
      <c r="BH1165" s="52"/>
      <c r="BI1165" s="52"/>
      <c r="BJ1165" s="52"/>
      <c r="BK1165" s="52"/>
      <c r="BL1165" s="52"/>
      <c r="BM1165" s="52"/>
      <c r="BN1165" s="52"/>
      <c r="BO1165" s="52"/>
      <c r="BP1165" s="52"/>
      <c r="BQ1165" s="52"/>
      <c r="BR1165" s="52"/>
      <c r="BS1165" s="52"/>
      <c r="BT1165" s="52"/>
      <c r="BU1165" s="52"/>
      <c r="BV1165" s="52"/>
      <c r="BW1165" s="52"/>
      <c r="BX1165" s="52"/>
      <c r="BY1165" s="52"/>
      <c r="BZ1165" s="52"/>
      <c r="CA1165" s="52"/>
      <c r="CB1165" s="52"/>
      <c r="CC1165" s="52"/>
      <c r="CD1165" s="52"/>
      <c r="CE1165" s="52"/>
      <c r="CF1165" s="52"/>
      <c r="CG1165" s="52"/>
      <c r="CH1165" s="52"/>
      <c r="CI1165" s="52"/>
      <c r="CJ1165" s="52"/>
      <c r="CK1165" s="52"/>
      <c r="CL1165" s="52"/>
      <c r="CM1165" s="52"/>
      <c r="CN1165" s="52"/>
      <c r="CO1165" s="52"/>
      <c r="CP1165" s="52"/>
      <c r="CQ1165" s="52"/>
      <c r="CR1165" s="52"/>
      <c r="CS1165" s="52"/>
      <c r="CT1165" s="52"/>
      <c r="CU1165" s="52"/>
      <c r="CV1165" s="52"/>
      <c r="CW1165" s="52"/>
      <c r="CX1165" s="52"/>
      <c r="CY1165" s="52"/>
      <c r="CZ1165" s="52"/>
      <c r="DA1165" s="52"/>
      <c r="DB1165" s="52"/>
      <c r="DC1165" s="52"/>
      <c r="DD1165" s="52"/>
      <c r="DE1165" s="52"/>
      <c r="DF1165" s="52"/>
      <c r="DG1165" s="52"/>
      <c r="DH1165" s="52"/>
      <c r="DI1165" s="52"/>
      <c r="DJ1165" s="52"/>
      <c r="DK1165" s="52"/>
      <c r="DL1165" s="52"/>
      <c r="DM1165" s="52"/>
      <c r="DN1165" s="52"/>
      <c r="DO1165" s="52"/>
      <c r="DP1165" s="52"/>
      <c r="DQ1165" s="52"/>
      <c r="DR1165" s="52"/>
      <c r="DS1165" s="52"/>
      <c r="DT1165" s="52"/>
      <c r="DU1165" s="52"/>
      <c r="DV1165" s="52"/>
      <c r="DW1165" s="52"/>
      <c r="DX1165" s="52"/>
      <c r="DY1165" s="52"/>
    </row>
    <row r="1166" spans="1:129" x14ac:dyDescent="0.25">
      <c r="A1166" s="6"/>
      <c r="B1166" s="7"/>
      <c r="D1166" s="29"/>
      <c r="F1166" s="7"/>
      <c r="I1166" s="52"/>
      <c r="J1166" s="144"/>
      <c r="K1166" s="55"/>
      <c r="L1166" s="52"/>
      <c r="M1166" s="55"/>
      <c r="N1166" s="52"/>
      <c r="O1166" s="52"/>
      <c r="P1166" s="95"/>
      <c r="Q1166" s="52"/>
      <c r="R1166" s="52"/>
      <c r="S1166" s="52"/>
      <c r="T1166" s="52"/>
      <c r="U1166" s="52"/>
      <c r="V1166" s="52"/>
      <c r="W1166" s="52"/>
      <c r="X1166" s="52"/>
      <c r="Y1166" s="52"/>
      <c r="Z1166" s="52"/>
      <c r="AA1166" s="52"/>
      <c r="AB1166" s="52"/>
      <c r="AC1166" s="52"/>
      <c r="AD1166" s="52"/>
      <c r="AE1166" s="52"/>
      <c r="AF1166" s="52"/>
      <c r="AG1166" s="52"/>
      <c r="AH1166" s="52"/>
      <c r="AI1166" s="52"/>
      <c r="AJ1166" s="52"/>
      <c r="AK1166" s="52"/>
      <c r="AL1166" s="52"/>
      <c r="AM1166" s="52"/>
      <c r="AN1166" s="52"/>
      <c r="AO1166" s="52"/>
      <c r="AP1166" s="52"/>
      <c r="AQ1166" s="52"/>
      <c r="AR1166" s="52"/>
      <c r="AS1166" s="52"/>
      <c r="AT1166" s="52"/>
      <c r="AU1166" s="52"/>
      <c r="AV1166" s="52"/>
      <c r="AW1166" s="52"/>
      <c r="AX1166" s="52"/>
      <c r="AY1166" s="52"/>
      <c r="AZ1166" s="52"/>
      <c r="BA1166" s="52"/>
      <c r="BB1166" s="52"/>
      <c r="BC1166" s="52"/>
      <c r="BD1166" s="52"/>
      <c r="BE1166" s="52"/>
      <c r="BF1166" s="52"/>
      <c r="BG1166" s="52"/>
      <c r="BH1166" s="52"/>
      <c r="BI1166" s="52"/>
      <c r="BJ1166" s="52"/>
      <c r="BK1166" s="52"/>
      <c r="BL1166" s="52"/>
      <c r="BM1166" s="52"/>
      <c r="BN1166" s="52"/>
      <c r="BO1166" s="52"/>
      <c r="BP1166" s="52"/>
      <c r="BQ1166" s="52"/>
      <c r="BR1166" s="52"/>
      <c r="BS1166" s="52"/>
      <c r="BT1166" s="52"/>
      <c r="BU1166" s="52"/>
      <c r="BV1166" s="52"/>
      <c r="BW1166" s="52"/>
      <c r="BX1166" s="52"/>
      <c r="BY1166" s="52"/>
      <c r="BZ1166" s="52"/>
      <c r="CA1166" s="52"/>
      <c r="CB1166" s="52"/>
      <c r="CC1166" s="52"/>
      <c r="CD1166" s="52"/>
      <c r="CE1166" s="52"/>
      <c r="CF1166" s="52"/>
      <c r="CG1166" s="52"/>
      <c r="CH1166" s="52"/>
      <c r="CI1166" s="52"/>
      <c r="CJ1166" s="52"/>
      <c r="CK1166" s="52"/>
      <c r="CL1166" s="52"/>
      <c r="CM1166" s="52"/>
      <c r="CN1166" s="52"/>
      <c r="CO1166" s="52"/>
      <c r="CP1166" s="52"/>
      <c r="CQ1166" s="52"/>
      <c r="CR1166" s="52"/>
      <c r="CS1166" s="52"/>
      <c r="CT1166" s="52"/>
      <c r="CU1166" s="52"/>
      <c r="CV1166" s="52"/>
      <c r="CW1166" s="52"/>
      <c r="CX1166" s="52"/>
      <c r="CY1166" s="52"/>
      <c r="CZ1166" s="52"/>
      <c r="DA1166" s="52"/>
      <c r="DB1166" s="52"/>
      <c r="DC1166" s="52"/>
      <c r="DD1166" s="52"/>
      <c r="DE1166" s="52"/>
      <c r="DF1166" s="52"/>
      <c r="DG1166" s="52"/>
      <c r="DH1166" s="52"/>
      <c r="DI1166" s="52"/>
      <c r="DJ1166" s="52"/>
      <c r="DK1166" s="52"/>
      <c r="DL1166" s="52"/>
      <c r="DM1166" s="52"/>
      <c r="DN1166" s="52"/>
      <c r="DO1166" s="52"/>
      <c r="DP1166" s="52"/>
      <c r="DQ1166" s="52"/>
      <c r="DR1166" s="52"/>
      <c r="DS1166" s="52"/>
      <c r="DT1166" s="52"/>
      <c r="DU1166" s="52"/>
      <c r="DV1166" s="52"/>
      <c r="DW1166" s="52"/>
      <c r="DX1166" s="52"/>
      <c r="DY1166" s="52"/>
    </row>
    <row r="1167" spans="1:129" x14ac:dyDescent="0.25">
      <c r="A1167" s="6"/>
      <c r="B1167" s="7"/>
      <c r="D1167" s="29"/>
      <c r="F1167" s="7"/>
      <c r="I1167" s="52"/>
      <c r="J1167" s="144"/>
      <c r="K1167" s="55"/>
      <c r="L1167" s="52"/>
      <c r="M1167" s="55"/>
      <c r="N1167" s="52"/>
      <c r="O1167" s="52"/>
      <c r="P1167" s="95"/>
      <c r="Q1167" s="52"/>
      <c r="R1167" s="52"/>
      <c r="S1167" s="52"/>
      <c r="T1167" s="52"/>
      <c r="U1167" s="52"/>
      <c r="V1167" s="52"/>
      <c r="W1167" s="52"/>
      <c r="X1167" s="52"/>
      <c r="Y1167" s="52"/>
      <c r="Z1167" s="52"/>
      <c r="AA1167" s="52"/>
      <c r="AB1167" s="52"/>
      <c r="AC1167" s="52"/>
      <c r="AD1167" s="52"/>
      <c r="AE1167" s="52"/>
      <c r="AF1167" s="52"/>
      <c r="AG1167" s="52"/>
      <c r="AH1167" s="52"/>
      <c r="AI1167" s="52"/>
      <c r="AJ1167" s="52"/>
      <c r="AK1167" s="52"/>
      <c r="AL1167" s="52"/>
      <c r="AM1167" s="52"/>
      <c r="AN1167" s="52"/>
      <c r="AO1167" s="52"/>
      <c r="AP1167" s="52"/>
      <c r="AQ1167" s="52"/>
      <c r="AR1167" s="52"/>
      <c r="AS1167" s="52"/>
      <c r="AT1167" s="52"/>
      <c r="AU1167" s="52"/>
      <c r="AV1167" s="52"/>
      <c r="AW1167" s="52"/>
      <c r="AX1167" s="52"/>
      <c r="AY1167" s="52"/>
      <c r="AZ1167" s="52"/>
      <c r="BA1167" s="52"/>
      <c r="BB1167" s="52"/>
      <c r="BC1167" s="52"/>
      <c r="BD1167" s="52"/>
      <c r="BE1167" s="52"/>
      <c r="BF1167" s="52"/>
      <c r="BG1167" s="52"/>
      <c r="BH1167" s="52"/>
      <c r="BI1167" s="52"/>
      <c r="BJ1167" s="52"/>
      <c r="BK1167" s="52"/>
      <c r="BL1167" s="52"/>
      <c r="BM1167" s="52"/>
      <c r="BN1167" s="52"/>
      <c r="BO1167" s="52"/>
      <c r="BP1167" s="52"/>
      <c r="BQ1167" s="52"/>
      <c r="BR1167" s="52"/>
      <c r="BS1167" s="52"/>
      <c r="BT1167" s="52"/>
      <c r="BU1167" s="52"/>
      <c r="BV1167" s="52"/>
      <c r="BW1167" s="52"/>
      <c r="BX1167" s="52"/>
      <c r="BY1167" s="52"/>
      <c r="BZ1167" s="52"/>
      <c r="CA1167" s="52"/>
      <c r="CB1167" s="52"/>
      <c r="CC1167" s="52"/>
      <c r="CD1167" s="52"/>
      <c r="CE1167" s="52"/>
      <c r="CF1167" s="52"/>
      <c r="CG1167" s="52"/>
      <c r="CH1167" s="52"/>
      <c r="CI1167" s="52"/>
      <c r="CJ1167" s="52"/>
      <c r="CK1167" s="52"/>
      <c r="CL1167" s="52"/>
      <c r="CM1167" s="52"/>
      <c r="CN1167" s="52"/>
      <c r="CO1167" s="52"/>
      <c r="CP1167" s="52"/>
      <c r="CQ1167" s="52"/>
      <c r="CR1167" s="52"/>
      <c r="CS1167" s="52"/>
      <c r="CT1167" s="52"/>
      <c r="CU1167" s="52"/>
      <c r="CV1167" s="52"/>
      <c r="CW1167" s="52"/>
      <c r="CX1167" s="52"/>
      <c r="CY1167" s="52"/>
      <c r="CZ1167" s="52"/>
      <c r="DA1167" s="52"/>
      <c r="DB1167" s="52"/>
      <c r="DC1167" s="52"/>
      <c r="DD1167" s="52"/>
      <c r="DE1167" s="52"/>
      <c r="DF1167" s="52"/>
      <c r="DG1167" s="52"/>
      <c r="DH1167" s="52"/>
      <c r="DI1167" s="52"/>
      <c r="DJ1167" s="52"/>
      <c r="DK1167" s="52"/>
      <c r="DL1167" s="52"/>
      <c r="DM1167" s="52"/>
      <c r="DN1167" s="52"/>
      <c r="DO1167" s="52"/>
      <c r="DP1167" s="52"/>
      <c r="DQ1167" s="52"/>
      <c r="DR1167" s="52"/>
      <c r="DS1167" s="52"/>
      <c r="DT1167" s="52"/>
      <c r="DU1167" s="52"/>
      <c r="DV1167" s="52"/>
      <c r="DW1167" s="52"/>
      <c r="DX1167" s="52"/>
      <c r="DY1167" s="52"/>
    </row>
    <row r="1168" spans="1:129" x14ac:dyDescent="0.25">
      <c r="A1168" s="143">
        <v>29803</v>
      </c>
      <c r="B1168" s="173" t="s">
        <v>187</v>
      </c>
      <c r="C1168" s="173"/>
      <c r="D1168" s="173"/>
      <c r="E1168" s="173"/>
      <c r="F1168" s="173"/>
      <c r="G1168" s="173"/>
      <c r="H1168" s="173"/>
      <c r="I1168" s="52"/>
      <c r="J1168" s="144"/>
      <c r="K1168" s="55"/>
      <c r="L1168" s="52"/>
      <c r="M1168" s="55"/>
      <c r="N1168" s="52"/>
      <c r="O1168" s="52"/>
      <c r="P1168" s="95"/>
      <c r="Q1168" s="52"/>
      <c r="R1168" s="52"/>
      <c r="S1168" s="52"/>
      <c r="T1168" s="52"/>
      <c r="U1168" s="52"/>
      <c r="V1168" s="52"/>
      <c r="W1168" s="52"/>
      <c r="X1168" s="52"/>
      <c r="Y1168" s="52"/>
      <c r="Z1168" s="52"/>
      <c r="AA1168" s="52"/>
      <c r="AB1168" s="52"/>
      <c r="AC1168" s="52"/>
      <c r="AD1168" s="52"/>
      <c r="AE1168" s="52"/>
      <c r="AF1168" s="52"/>
      <c r="AG1168" s="52"/>
      <c r="AH1168" s="52"/>
      <c r="AI1168" s="52"/>
      <c r="AJ1168" s="52"/>
      <c r="AK1168" s="52"/>
      <c r="AL1168" s="52"/>
      <c r="AM1168" s="52"/>
      <c r="AN1168" s="52"/>
      <c r="AO1168" s="52"/>
      <c r="AP1168" s="52"/>
      <c r="AQ1168" s="52"/>
      <c r="AR1168" s="52"/>
      <c r="AS1168" s="52"/>
      <c r="AT1168" s="52"/>
      <c r="AU1168" s="52"/>
      <c r="AV1168" s="52"/>
      <c r="AW1168" s="52"/>
      <c r="AX1168" s="52"/>
      <c r="AY1168" s="52"/>
      <c r="AZ1168" s="52"/>
      <c r="BA1168" s="52"/>
      <c r="BB1168" s="52"/>
      <c r="BC1168" s="52"/>
      <c r="BD1168" s="52"/>
      <c r="BE1168" s="52"/>
      <c r="BF1168" s="52"/>
      <c r="BG1168" s="52"/>
      <c r="BH1168" s="52"/>
      <c r="BI1168" s="52"/>
      <c r="BJ1168" s="52"/>
      <c r="BK1168" s="52"/>
      <c r="BL1168" s="52"/>
      <c r="BM1168" s="52"/>
      <c r="BN1168" s="52"/>
      <c r="BO1168" s="52"/>
      <c r="BP1168" s="52"/>
      <c r="BQ1168" s="52"/>
      <c r="BR1168" s="52"/>
      <c r="BS1168" s="52"/>
      <c r="BT1168" s="52"/>
      <c r="BU1168" s="52"/>
      <c r="BV1168" s="52"/>
      <c r="BW1168" s="52"/>
      <c r="BX1168" s="52"/>
      <c r="BY1168" s="52"/>
      <c r="BZ1168" s="52"/>
      <c r="CA1168" s="52"/>
      <c r="CB1168" s="52"/>
      <c r="CC1168" s="52"/>
      <c r="CD1168" s="52"/>
      <c r="CE1168" s="52"/>
      <c r="CF1168" s="52"/>
      <c r="CG1168" s="52"/>
      <c r="CH1168" s="52"/>
      <c r="CI1168" s="52"/>
      <c r="CJ1168" s="52"/>
      <c r="CK1168" s="52"/>
      <c r="CL1168" s="52"/>
      <c r="CM1168" s="52"/>
      <c r="CN1168" s="52"/>
      <c r="CO1168" s="52"/>
      <c r="CP1168" s="52"/>
      <c r="CQ1168" s="52"/>
      <c r="CR1168" s="52"/>
      <c r="CS1168" s="52"/>
      <c r="CT1168" s="52"/>
      <c r="CU1168" s="52"/>
      <c r="CV1168" s="52"/>
      <c r="CW1168" s="52"/>
      <c r="CX1168" s="52"/>
      <c r="CY1168" s="52"/>
      <c r="CZ1168" s="52"/>
      <c r="DA1168" s="52"/>
      <c r="DB1168" s="52"/>
      <c r="DC1168" s="52"/>
      <c r="DD1168" s="52"/>
      <c r="DE1168" s="52"/>
      <c r="DF1168" s="52"/>
      <c r="DG1168" s="52"/>
      <c r="DH1168" s="52"/>
      <c r="DI1168" s="52"/>
      <c r="DJ1168" s="52"/>
      <c r="DK1168" s="52"/>
      <c r="DL1168" s="52"/>
      <c r="DM1168" s="52"/>
      <c r="DN1168" s="52"/>
      <c r="DO1168" s="52"/>
      <c r="DP1168" s="52"/>
      <c r="DQ1168" s="52"/>
      <c r="DR1168" s="52"/>
      <c r="DS1168" s="52"/>
      <c r="DT1168" s="52"/>
      <c r="DU1168" s="52"/>
      <c r="DV1168" s="52"/>
      <c r="DW1168" s="52"/>
      <c r="DX1168" s="52"/>
      <c r="DY1168" s="52"/>
    </row>
    <row r="1169" spans="1:129" x14ac:dyDescent="0.25">
      <c r="D1169" s="23">
        <v>500</v>
      </c>
      <c r="E1169" s="2">
        <v>12</v>
      </c>
      <c r="F1169" s="2"/>
      <c r="G1169" s="10">
        <f>D1169/E1169</f>
        <v>41.666666666666664</v>
      </c>
      <c r="I1169" s="52"/>
      <c r="J1169" s="144"/>
      <c r="K1169" s="55"/>
      <c r="L1169" s="52"/>
      <c r="M1169" s="55"/>
      <c r="N1169" s="52"/>
      <c r="O1169" s="52"/>
      <c r="P1169" s="95"/>
      <c r="Q1169" s="52"/>
      <c r="R1169" s="52"/>
      <c r="S1169" s="52"/>
      <c r="T1169" s="52"/>
      <c r="U1169" s="52"/>
      <c r="V1169" s="52"/>
      <c r="W1169" s="52"/>
      <c r="X1169" s="52"/>
      <c r="Y1169" s="52"/>
      <c r="Z1169" s="52"/>
      <c r="AA1169" s="52"/>
      <c r="AB1169" s="52"/>
      <c r="AC1169" s="52"/>
      <c r="AD1169" s="52"/>
      <c r="AE1169" s="52"/>
      <c r="AF1169" s="52"/>
      <c r="AG1169" s="52"/>
      <c r="AH1169" s="52"/>
      <c r="AI1169" s="52"/>
      <c r="AJ1169" s="52"/>
      <c r="AK1169" s="52"/>
      <c r="AL1169" s="52"/>
      <c r="AM1169" s="52"/>
      <c r="AN1169" s="52"/>
      <c r="AO1169" s="52"/>
      <c r="AP1169" s="52"/>
      <c r="AQ1169" s="52"/>
      <c r="AR1169" s="52"/>
      <c r="AS1169" s="52"/>
      <c r="AT1169" s="52"/>
      <c r="AU1169" s="52"/>
      <c r="AV1169" s="52"/>
      <c r="AW1169" s="52"/>
      <c r="AX1169" s="52"/>
      <c r="AY1169" s="52"/>
      <c r="AZ1169" s="52"/>
      <c r="BA1169" s="52"/>
      <c r="BB1169" s="52"/>
      <c r="BC1169" s="52"/>
      <c r="BD1169" s="52"/>
      <c r="BE1169" s="52"/>
      <c r="BF1169" s="52"/>
      <c r="BG1169" s="52"/>
      <c r="BH1169" s="52"/>
      <c r="BI1169" s="52"/>
      <c r="BJ1169" s="52"/>
      <c r="BK1169" s="52"/>
      <c r="BL1169" s="52"/>
      <c r="BM1169" s="52"/>
      <c r="BN1169" s="52"/>
      <c r="BO1169" s="52"/>
      <c r="BP1169" s="52"/>
      <c r="BQ1169" s="52"/>
      <c r="BR1169" s="52"/>
      <c r="BS1169" s="52"/>
      <c r="BT1169" s="52"/>
      <c r="BU1169" s="52"/>
      <c r="BV1169" s="52"/>
      <c r="BW1169" s="52"/>
      <c r="BX1169" s="52"/>
      <c r="BY1169" s="52"/>
      <c r="BZ1169" s="52"/>
      <c r="CA1169" s="52"/>
      <c r="CB1169" s="52"/>
      <c r="CC1169" s="52"/>
      <c r="CD1169" s="52"/>
      <c r="CE1169" s="52"/>
      <c r="CF1169" s="52"/>
      <c r="CG1169" s="52"/>
      <c r="CH1169" s="52"/>
      <c r="CI1169" s="52"/>
      <c r="CJ1169" s="52"/>
      <c r="CK1169" s="52"/>
      <c r="CL1169" s="52"/>
      <c r="CM1169" s="52"/>
      <c r="CN1169" s="52"/>
      <c r="CO1169" s="52"/>
      <c r="CP1169" s="52"/>
      <c r="CQ1169" s="52"/>
      <c r="CR1169" s="52"/>
      <c r="CS1169" s="52"/>
      <c r="CT1169" s="52"/>
      <c r="CU1169" s="52"/>
      <c r="CV1169" s="52"/>
      <c r="CW1169" s="52"/>
      <c r="CX1169" s="52"/>
      <c r="CY1169" s="52"/>
      <c r="CZ1169" s="52"/>
      <c r="DA1169" s="52"/>
      <c r="DB1169" s="52"/>
      <c r="DC1169" s="52"/>
      <c r="DD1169" s="52"/>
      <c r="DE1169" s="52"/>
      <c r="DF1169" s="52"/>
      <c r="DG1169" s="52"/>
      <c r="DH1169" s="52"/>
      <c r="DI1169" s="52"/>
      <c r="DJ1169" s="52"/>
      <c r="DK1169" s="52"/>
      <c r="DL1169" s="52"/>
      <c r="DM1169" s="52"/>
      <c r="DN1169" s="52"/>
      <c r="DO1169" s="52"/>
      <c r="DP1169" s="52"/>
      <c r="DQ1169" s="52"/>
      <c r="DR1169" s="52"/>
      <c r="DS1169" s="52"/>
      <c r="DT1169" s="52"/>
      <c r="DU1169" s="52"/>
      <c r="DV1169" s="52"/>
      <c r="DW1169" s="52"/>
      <c r="DX1169" s="52"/>
      <c r="DY1169" s="52"/>
    </row>
    <row r="1170" spans="1:129" x14ac:dyDescent="0.25">
      <c r="A1170" s="20"/>
      <c r="B1170" s="143" t="s">
        <v>1</v>
      </c>
      <c r="C1170" s="143"/>
      <c r="D1170" s="24" t="s">
        <v>2</v>
      </c>
      <c r="E1170" s="143"/>
      <c r="F1170" s="143" t="s">
        <v>3</v>
      </c>
      <c r="G1170" s="27"/>
      <c r="H1170" s="20"/>
      <c r="I1170" s="52"/>
      <c r="J1170" s="144"/>
      <c r="K1170" s="55"/>
      <c r="L1170" s="52"/>
      <c r="M1170" s="55"/>
      <c r="N1170" s="52"/>
      <c r="O1170" s="52"/>
      <c r="P1170" s="95"/>
      <c r="Q1170" s="52"/>
      <c r="R1170" s="52"/>
      <c r="S1170" s="52"/>
      <c r="T1170" s="52"/>
      <c r="U1170" s="52"/>
      <c r="V1170" s="52"/>
      <c r="W1170" s="52"/>
      <c r="X1170" s="52"/>
      <c r="Y1170" s="52"/>
      <c r="Z1170" s="52"/>
      <c r="AA1170" s="52"/>
      <c r="AB1170" s="52"/>
      <c r="AC1170" s="52"/>
      <c r="AD1170" s="52"/>
      <c r="AE1170" s="52"/>
      <c r="AF1170" s="52"/>
      <c r="AG1170" s="52"/>
      <c r="AH1170" s="52"/>
      <c r="AI1170" s="52"/>
      <c r="AJ1170" s="52"/>
      <c r="AK1170" s="52"/>
      <c r="AL1170" s="52"/>
      <c r="AM1170" s="52"/>
      <c r="AN1170" s="52"/>
      <c r="AO1170" s="52"/>
      <c r="AP1170" s="52"/>
      <c r="AQ1170" s="52"/>
      <c r="AR1170" s="52"/>
      <c r="AS1170" s="52"/>
      <c r="AT1170" s="52"/>
      <c r="AU1170" s="52"/>
      <c r="AV1170" s="52"/>
      <c r="AW1170" s="52"/>
      <c r="AX1170" s="52"/>
      <c r="AY1170" s="52"/>
      <c r="AZ1170" s="52"/>
      <c r="BA1170" s="52"/>
      <c r="BB1170" s="52"/>
      <c r="BC1170" s="52"/>
      <c r="BD1170" s="52"/>
      <c r="BE1170" s="52"/>
      <c r="BF1170" s="52"/>
      <c r="BG1170" s="52"/>
      <c r="BH1170" s="52"/>
      <c r="BI1170" s="52"/>
      <c r="BJ1170" s="52"/>
      <c r="BK1170" s="52"/>
      <c r="BL1170" s="52"/>
      <c r="BM1170" s="52"/>
      <c r="BN1170" s="52"/>
      <c r="BO1170" s="52"/>
      <c r="BP1170" s="52"/>
      <c r="BQ1170" s="52"/>
      <c r="BR1170" s="52"/>
      <c r="BS1170" s="52"/>
      <c r="BT1170" s="52"/>
      <c r="BU1170" s="52"/>
      <c r="BV1170" s="52"/>
      <c r="BW1170" s="52"/>
      <c r="BX1170" s="52"/>
      <c r="BY1170" s="52"/>
      <c r="BZ1170" s="52"/>
      <c r="CA1170" s="52"/>
      <c r="CB1170" s="52"/>
      <c r="CC1170" s="52"/>
      <c r="CD1170" s="52"/>
      <c r="CE1170" s="52"/>
      <c r="CF1170" s="52"/>
      <c r="CG1170" s="52"/>
      <c r="CH1170" s="52"/>
      <c r="CI1170" s="52"/>
      <c r="CJ1170" s="52"/>
      <c r="CK1170" s="52"/>
      <c r="CL1170" s="52"/>
      <c r="CM1170" s="52"/>
      <c r="CN1170" s="52"/>
      <c r="CO1170" s="52"/>
      <c r="CP1170" s="52"/>
      <c r="CQ1170" s="52"/>
      <c r="CR1170" s="52"/>
      <c r="CS1170" s="52"/>
      <c r="CT1170" s="52"/>
      <c r="CU1170" s="52"/>
      <c r="CV1170" s="52"/>
      <c r="CW1170" s="52"/>
      <c r="CX1170" s="52"/>
      <c r="CY1170" s="52"/>
      <c r="CZ1170" s="52"/>
      <c r="DA1170" s="52"/>
      <c r="DB1170" s="52"/>
      <c r="DC1170" s="52"/>
      <c r="DD1170" s="52"/>
      <c r="DE1170" s="52"/>
      <c r="DF1170" s="52"/>
      <c r="DG1170" s="52"/>
      <c r="DH1170" s="52"/>
      <c r="DI1170" s="52"/>
      <c r="DJ1170" s="52"/>
      <c r="DK1170" s="52"/>
      <c r="DL1170" s="52"/>
      <c r="DM1170" s="52"/>
      <c r="DN1170" s="52"/>
      <c r="DO1170" s="52"/>
      <c r="DP1170" s="52"/>
      <c r="DQ1170" s="52"/>
      <c r="DR1170" s="52"/>
      <c r="DS1170" s="52"/>
      <c r="DT1170" s="52"/>
      <c r="DU1170" s="52"/>
      <c r="DV1170" s="52"/>
      <c r="DW1170" s="52"/>
      <c r="DX1170" s="52"/>
      <c r="DY1170" s="52"/>
    </row>
    <row r="1171" spans="1:129" x14ac:dyDescent="0.25">
      <c r="A1171" s="19" t="s">
        <v>4</v>
      </c>
      <c r="B1171" s="5">
        <v>0</v>
      </c>
      <c r="D1171" s="5">
        <f>B1171-F1171</f>
        <v>0</v>
      </c>
      <c r="F1171" s="5">
        <f>SUM(J1171:AZ1171)</f>
        <v>0</v>
      </c>
      <c r="I1171" s="52"/>
      <c r="J1171" s="144"/>
      <c r="K1171" s="55"/>
      <c r="L1171" s="52"/>
      <c r="M1171" s="55"/>
      <c r="N1171" s="52"/>
      <c r="O1171" s="52"/>
      <c r="P1171" s="95"/>
      <c r="Q1171" s="52"/>
      <c r="R1171" s="52"/>
      <c r="S1171" s="52"/>
      <c r="T1171" s="52"/>
      <c r="U1171" s="52"/>
      <c r="V1171" s="52"/>
      <c r="W1171" s="52"/>
      <c r="X1171" s="52"/>
      <c r="Y1171" s="52"/>
      <c r="Z1171" s="52"/>
      <c r="AA1171" s="52"/>
      <c r="AB1171" s="52"/>
      <c r="AC1171" s="52"/>
      <c r="AD1171" s="52"/>
      <c r="AE1171" s="52"/>
      <c r="AF1171" s="52"/>
      <c r="AG1171" s="52"/>
      <c r="AH1171" s="52"/>
      <c r="AI1171" s="52"/>
      <c r="AJ1171" s="52"/>
      <c r="AK1171" s="52"/>
      <c r="AL1171" s="52"/>
      <c r="AM1171" s="52"/>
      <c r="AN1171" s="52"/>
      <c r="AO1171" s="52"/>
      <c r="AP1171" s="52"/>
      <c r="AQ1171" s="52"/>
      <c r="AR1171" s="52"/>
      <c r="AS1171" s="52"/>
      <c r="AT1171" s="52"/>
      <c r="AU1171" s="52"/>
      <c r="AV1171" s="52"/>
      <c r="AW1171" s="52"/>
      <c r="AX1171" s="52"/>
      <c r="AY1171" s="52"/>
      <c r="AZ1171" s="52"/>
      <c r="BA1171" s="52"/>
      <c r="BB1171" s="52"/>
      <c r="BC1171" s="52"/>
      <c r="BD1171" s="52"/>
      <c r="BE1171" s="52"/>
      <c r="BF1171" s="52"/>
      <c r="BG1171" s="52"/>
      <c r="BH1171" s="52"/>
      <c r="BI1171" s="52"/>
      <c r="BJ1171" s="52"/>
      <c r="BK1171" s="52"/>
      <c r="BL1171" s="52"/>
      <c r="BM1171" s="52"/>
      <c r="BN1171" s="52"/>
      <c r="BO1171" s="52"/>
      <c r="BP1171" s="52"/>
      <c r="BQ1171" s="52"/>
      <c r="BR1171" s="52"/>
      <c r="BS1171" s="52"/>
      <c r="BT1171" s="52"/>
      <c r="BU1171" s="52"/>
      <c r="BV1171" s="52"/>
      <c r="BW1171" s="52"/>
      <c r="BX1171" s="52"/>
      <c r="BY1171" s="52"/>
      <c r="BZ1171" s="52"/>
      <c r="CA1171" s="52"/>
      <c r="CB1171" s="52"/>
      <c r="CC1171" s="52"/>
      <c r="CD1171" s="52"/>
      <c r="CE1171" s="52"/>
      <c r="CF1171" s="52"/>
      <c r="CG1171" s="52"/>
      <c r="CH1171" s="52"/>
      <c r="CI1171" s="52"/>
      <c r="CJ1171" s="52"/>
      <c r="CK1171" s="52"/>
      <c r="CL1171" s="52"/>
      <c r="CM1171" s="52"/>
      <c r="CN1171" s="52"/>
      <c r="CO1171" s="52"/>
      <c r="CP1171" s="52"/>
      <c r="CQ1171" s="52"/>
      <c r="CR1171" s="52"/>
      <c r="CS1171" s="52"/>
      <c r="CT1171" s="52"/>
      <c r="CU1171" s="52"/>
      <c r="CV1171" s="52"/>
      <c r="CW1171" s="52"/>
      <c r="CX1171" s="52"/>
      <c r="CY1171" s="52"/>
      <c r="CZ1171" s="52"/>
      <c r="DA1171" s="52"/>
      <c r="DB1171" s="52"/>
      <c r="DC1171" s="52"/>
      <c r="DD1171" s="52"/>
      <c r="DE1171" s="52"/>
      <c r="DF1171" s="52"/>
      <c r="DG1171" s="52"/>
      <c r="DH1171" s="52"/>
      <c r="DI1171" s="52"/>
      <c r="DJ1171" s="52"/>
      <c r="DK1171" s="52"/>
      <c r="DL1171" s="52"/>
      <c r="DM1171" s="52"/>
      <c r="DN1171" s="52"/>
      <c r="DO1171" s="52"/>
      <c r="DP1171" s="52"/>
      <c r="DQ1171" s="52"/>
      <c r="DR1171" s="52"/>
      <c r="DS1171" s="52"/>
      <c r="DT1171" s="52"/>
      <c r="DU1171" s="52"/>
      <c r="DV1171" s="52"/>
      <c r="DW1171" s="52"/>
      <c r="DX1171" s="52"/>
      <c r="DY1171" s="52"/>
    </row>
    <row r="1172" spans="1:129" x14ac:dyDescent="0.25">
      <c r="A1172" s="19" t="s">
        <v>5</v>
      </c>
      <c r="B1172" s="33">
        <v>0</v>
      </c>
      <c r="D1172" s="5">
        <v>0</v>
      </c>
      <c r="F1172" s="5">
        <f>SUM(J1172:AZ1172)</f>
        <v>0</v>
      </c>
      <c r="I1172" s="52"/>
      <c r="J1172" s="144"/>
      <c r="K1172" s="55"/>
      <c r="L1172" s="52"/>
      <c r="M1172" s="55"/>
      <c r="N1172" s="52"/>
      <c r="O1172" s="52"/>
      <c r="P1172" s="95"/>
      <c r="Q1172" s="52"/>
      <c r="R1172" s="52"/>
      <c r="S1172" s="52"/>
      <c r="T1172" s="52"/>
      <c r="U1172" s="52"/>
      <c r="V1172" s="52"/>
      <c r="W1172" s="52"/>
      <c r="X1172" s="52"/>
      <c r="Y1172" s="52"/>
      <c r="Z1172" s="52"/>
      <c r="AA1172" s="52"/>
      <c r="AB1172" s="52"/>
      <c r="AC1172" s="52"/>
      <c r="AD1172" s="52"/>
      <c r="AE1172" s="52"/>
      <c r="AF1172" s="52"/>
      <c r="AG1172" s="52"/>
      <c r="AH1172" s="52"/>
      <c r="AI1172" s="52"/>
      <c r="AJ1172" s="52"/>
      <c r="AK1172" s="52"/>
      <c r="AL1172" s="52"/>
      <c r="AM1172" s="52"/>
      <c r="AN1172" s="52"/>
      <c r="AO1172" s="52"/>
      <c r="AP1172" s="52"/>
      <c r="AQ1172" s="52"/>
      <c r="AR1172" s="52"/>
      <c r="AS1172" s="52"/>
      <c r="AT1172" s="52"/>
      <c r="AU1172" s="52"/>
      <c r="AV1172" s="52"/>
      <c r="AW1172" s="52"/>
      <c r="AX1172" s="52"/>
      <c r="AY1172" s="52"/>
      <c r="AZ1172" s="52"/>
      <c r="BA1172" s="52"/>
      <c r="BB1172" s="52"/>
      <c r="BC1172" s="52"/>
      <c r="BD1172" s="52"/>
      <c r="BE1172" s="52"/>
      <c r="BF1172" s="52"/>
      <c r="BG1172" s="52"/>
      <c r="BH1172" s="52"/>
      <c r="BI1172" s="52"/>
      <c r="BJ1172" s="52"/>
      <c r="BK1172" s="52"/>
      <c r="BL1172" s="52"/>
      <c r="BM1172" s="52"/>
      <c r="BN1172" s="52"/>
      <c r="BO1172" s="52"/>
      <c r="BP1172" s="52"/>
      <c r="BQ1172" s="52"/>
      <c r="BR1172" s="52"/>
      <c r="BS1172" s="52"/>
      <c r="BT1172" s="52"/>
      <c r="BU1172" s="52"/>
      <c r="BV1172" s="52"/>
      <c r="BW1172" s="52"/>
      <c r="BX1172" s="52"/>
      <c r="BY1172" s="52"/>
      <c r="BZ1172" s="52"/>
      <c r="CA1172" s="52"/>
      <c r="CB1172" s="52"/>
      <c r="CC1172" s="52"/>
      <c r="CD1172" s="52"/>
      <c r="CE1172" s="52"/>
      <c r="CF1172" s="52"/>
      <c r="CG1172" s="52"/>
      <c r="CH1172" s="52"/>
      <c r="CI1172" s="52"/>
      <c r="CJ1172" s="52"/>
      <c r="CK1172" s="52"/>
      <c r="CL1172" s="52"/>
      <c r="CM1172" s="52"/>
      <c r="CN1172" s="52"/>
      <c r="CO1172" s="52"/>
      <c r="CP1172" s="52"/>
      <c r="CQ1172" s="52"/>
      <c r="CR1172" s="52"/>
      <c r="CS1172" s="52"/>
      <c r="CT1172" s="52"/>
      <c r="CU1172" s="52"/>
      <c r="CV1172" s="52"/>
      <c r="CW1172" s="52"/>
      <c r="CX1172" s="52"/>
      <c r="CY1172" s="52"/>
      <c r="CZ1172" s="52"/>
      <c r="DA1172" s="52"/>
      <c r="DB1172" s="52"/>
      <c r="DC1172" s="52"/>
      <c r="DD1172" s="52"/>
      <c r="DE1172" s="52"/>
      <c r="DF1172" s="52"/>
      <c r="DG1172" s="52"/>
      <c r="DH1172" s="52"/>
      <c r="DI1172" s="52"/>
      <c r="DJ1172" s="52"/>
      <c r="DK1172" s="52"/>
      <c r="DL1172" s="52"/>
      <c r="DM1172" s="52"/>
      <c r="DN1172" s="52"/>
      <c r="DO1172" s="52"/>
      <c r="DP1172" s="52"/>
      <c r="DQ1172" s="52"/>
      <c r="DR1172" s="52"/>
      <c r="DS1172" s="52"/>
      <c r="DT1172" s="52"/>
      <c r="DU1172" s="52"/>
      <c r="DV1172" s="52"/>
      <c r="DW1172" s="52"/>
      <c r="DX1172" s="52"/>
      <c r="DY1172" s="52"/>
    </row>
    <row r="1173" spans="1:129" x14ac:dyDescent="0.25">
      <c r="A1173" s="19" t="s">
        <v>6</v>
      </c>
      <c r="B1173" s="5">
        <v>0</v>
      </c>
      <c r="D1173" s="5">
        <f t="shared" ref="D1173:D1182" si="190">B1173-F1173</f>
        <v>0</v>
      </c>
      <c r="F1173" s="5">
        <f>SUM(J1173:AZ1173)</f>
        <v>0</v>
      </c>
      <c r="I1173" s="52"/>
      <c r="J1173" s="144"/>
      <c r="K1173" s="55"/>
      <c r="L1173" s="52"/>
      <c r="M1173" s="55"/>
      <c r="N1173" s="52"/>
      <c r="O1173" s="52"/>
      <c r="P1173" s="95"/>
      <c r="Q1173" s="52"/>
      <c r="R1173" s="52"/>
      <c r="S1173" s="52"/>
      <c r="T1173" s="52"/>
      <c r="U1173" s="52"/>
      <c r="V1173" s="52"/>
      <c r="W1173" s="52"/>
      <c r="X1173" s="52"/>
      <c r="Y1173" s="52"/>
      <c r="Z1173" s="52"/>
      <c r="AA1173" s="52"/>
      <c r="AB1173" s="52"/>
      <c r="AC1173" s="52"/>
      <c r="AD1173" s="52"/>
      <c r="AE1173" s="52"/>
      <c r="AF1173" s="52"/>
      <c r="AG1173" s="52"/>
      <c r="AH1173" s="52"/>
      <c r="AI1173" s="52"/>
      <c r="AJ1173" s="52"/>
      <c r="AK1173" s="52"/>
      <c r="AL1173" s="52"/>
      <c r="AM1173" s="52"/>
      <c r="AN1173" s="52"/>
      <c r="AO1173" s="52"/>
      <c r="AP1173" s="52"/>
      <c r="AQ1173" s="52"/>
      <c r="AR1173" s="52"/>
      <c r="AS1173" s="52"/>
      <c r="AT1173" s="52"/>
      <c r="AU1173" s="52"/>
      <c r="AV1173" s="52"/>
      <c r="AW1173" s="52"/>
      <c r="AX1173" s="52"/>
      <c r="AY1173" s="52"/>
      <c r="AZ1173" s="52"/>
      <c r="BA1173" s="52"/>
      <c r="BB1173" s="52"/>
      <c r="BC1173" s="52"/>
      <c r="BD1173" s="52"/>
      <c r="BE1173" s="52"/>
      <c r="BF1173" s="52"/>
      <c r="BG1173" s="52"/>
      <c r="BH1173" s="52"/>
      <c r="BI1173" s="52"/>
      <c r="BJ1173" s="52"/>
      <c r="BK1173" s="52"/>
      <c r="BL1173" s="52"/>
      <c r="BM1173" s="52"/>
      <c r="BN1173" s="52"/>
      <c r="BO1173" s="52"/>
      <c r="BP1173" s="52"/>
      <c r="BQ1173" s="52"/>
      <c r="BR1173" s="52"/>
      <c r="BS1173" s="52"/>
      <c r="BT1173" s="52"/>
      <c r="BU1173" s="52"/>
      <c r="BV1173" s="52"/>
      <c r="BW1173" s="52"/>
      <c r="BX1173" s="52"/>
      <c r="BY1173" s="52"/>
      <c r="BZ1173" s="52"/>
      <c r="CA1173" s="52"/>
      <c r="CB1173" s="52"/>
      <c r="CC1173" s="52"/>
      <c r="CD1173" s="52"/>
      <c r="CE1173" s="52"/>
      <c r="CF1173" s="52"/>
      <c r="CG1173" s="52"/>
      <c r="CH1173" s="52"/>
      <c r="CI1173" s="52"/>
      <c r="CJ1173" s="52"/>
      <c r="CK1173" s="52"/>
      <c r="CL1173" s="52"/>
      <c r="CM1173" s="52"/>
      <c r="CN1173" s="52"/>
      <c r="CO1173" s="52"/>
      <c r="CP1173" s="52"/>
      <c r="CQ1173" s="52"/>
      <c r="CR1173" s="52"/>
      <c r="CS1173" s="52"/>
      <c r="CT1173" s="52"/>
      <c r="CU1173" s="52"/>
      <c r="CV1173" s="52"/>
      <c r="CW1173" s="52"/>
      <c r="CX1173" s="52"/>
      <c r="CY1173" s="52"/>
      <c r="CZ1173" s="52"/>
      <c r="DA1173" s="52"/>
      <c r="DB1173" s="52"/>
      <c r="DC1173" s="52"/>
      <c r="DD1173" s="52"/>
      <c r="DE1173" s="52"/>
      <c r="DF1173" s="52"/>
      <c r="DG1173" s="52"/>
      <c r="DH1173" s="52"/>
      <c r="DI1173" s="52"/>
      <c r="DJ1173" s="52"/>
      <c r="DK1173" s="52"/>
      <c r="DL1173" s="52"/>
      <c r="DM1173" s="52"/>
      <c r="DN1173" s="52"/>
      <c r="DO1173" s="52"/>
      <c r="DP1173" s="52"/>
      <c r="DQ1173" s="52"/>
      <c r="DR1173" s="52"/>
      <c r="DS1173" s="52"/>
      <c r="DT1173" s="52"/>
      <c r="DU1173" s="52"/>
      <c r="DV1173" s="52"/>
      <c r="DW1173" s="52"/>
      <c r="DX1173" s="52"/>
      <c r="DY1173" s="52"/>
    </row>
    <row r="1174" spans="1:129" x14ac:dyDescent="0.25">
      <c r="A1174" s="19" t="s">
        <v>7</v>
      </c>
      <c r="B1174" s="97">
        <v>0</v>
      </c>
      <c r="D1174" s="5">
        <f t="shared" si="190"/>
        <v>0</v>
      </c>
      <c r="F1174" s="5">
        <f>SUM(J1174:AZ1174)</f>
        <v>0</v>
      </c>
      <c r="I1174" s="52"/>
      <c r="J1174" s="144"/>
      <c r="K1174" s="55"/>
      <c r="L1174" s="52"/>
      <c r="M1174" s="55"/>
      <c r="N1174" s="52"/>
      <c r="O1174" s="52"/>
      <c r="P1174" s="95"/>
      <c r="Q1174" s="52"/>
      <c r="R1174" s="52"/>
      <c r="S1174" s="52"/>
      <c r="T1174" s="52"/>
      <c r="U1174" s="52"/>
      <c r="V1174" s="52"/>
      <c r="W1174" s="52"/>
      <c r="X1174" s="52"/>
      <c r="Y1174" s="52"/>
      <c r="Z1174" s="52"/>
      <c r="AA1174" s="52"/>
      <c r="AB1174" s="52"/>
      <c r="AC1174" s="52"/>
      <c r="AD1174" s="52"/>
      <c r="AE1174" s="52"/>
      <c r="AF1174" s="52"/>
      <c r="AG1174" s="52"/>
      <c r="AH1174" s="52"/>
      <c r="AI1174" s="52"/>
      <c r="AJ1174" s="52"/>
      <c r="AK1174" s="52"/>
      <c r="AL1174" s="52"/>
      <c r="AM1174" s="52"/>
      <c r="AN1174" s="52"/>
      <c r="AO1174" s="52"/>
      <c r="AP1174" s="52"/>
      <c r="AQ1174" s="52"/>
      <c r="AR1174" s="52"/>
      <c r="AS1174" s="52"/>
      <c r="AT1174" s="52"/>
      <c r="AU1174" s="52"/>
      <c r="AV1174" s="52"/>
      <c r="AW1174" s="52"/>
      <c r="AX1174" s="52"/>
      <c r="AY1174" s="52"/>
      <c r="AZ1174" s="52"/>
      <c r="BA1174" s="52"/>
      <c r="BB1174" s="52"/>
      <c r="BC1174" s="52"/>
      <c r="BD1174" s="52"/>
      <c r="BE1174" s="52"/>
      <c r="BF1174" s="52"/>
      <c r="BG1174" s="52"/>
      <c r="BH1174" s="52"/>
      <c r="BI1174" s="52"/>
      <c r="BJ1174" s="52"/>
      <c r="BK1174" s="52"/>
      <c r="BL1174" s="52"/>
      <c r="BM1174" s="52"/>
      <c r="BN1174" s="52"/>
      <c r="BO1174" s="52"/>
      <c r="BP1174" s="52"/>
      <c r="BQ1174" s="52"/>
      <c r="BR1174" s="52"/>
      <c r="BS1174" s="52"/>
      <c r="BT1174" s="52"/>
      <c r="BU1174" s="52"/>
      <c r="BV1174" s="52"/>
      <c r="BW1174" s="52"/>
      <c r="BX1174" s="52"/>
      <c r="BY1174" s="52"/>
      <c r="BZ1174" s="52"/>
      <c r="CA1174" s="52"/>
      <c r="CB1174" s="52"/>
      <c r="CC1174" s="52"/>
      <c r="CD1174" s="52"/>
      <c r="CE1174" s="52"/>
      <c r="CF1174" s="52"/>
      <c r="CG1174" s="52"/>
      <c r="CH1174" s="52"/>
      <c r="CI1174" s="52"/>
      <c r="CJ1174" s="52"/>
      <c r="CK1174" s="52"/>
      <c r="CL1174" s="52"/>
      <c r="CM1174" s="52"/>
      <c r="CN1174" s="52"/>
      <c r="CO1174" s="52"/>
      <c r="CP1174" s="52"/>
      <c r="CQ1174" s="52"/>
      <c r="CR1174" s="52"/>
      <c r="CS1174" s="52"/>
      <c r="CT1174" s="52"/>
      <c r="CU1174" s="52"/>
      <c r="CV1174" s="52"/>
      <c r="CW1174" s="52"/>
      <c r="CX1174" s="52"/>
      <c r="CY1174" s="52"/>
      <c r="CZ1174" s="52"/>
      <c r="DA1174" s="52"/>
      <c r="DB1174" s="52"/>
      <c r="DC1174" s="52"/>
      <c r="DD1174" s="52"/>
      <c r="DE1174" s="52"/>
      <c r="DF1174" s="52"/>
      <c r="DG1174" s="52"/>
      <c r="DH1174" s="52"/>
      <c r="DI1174" s="52"/>
      <c r="DJ1174" s="52"/>
      <c r="DK1174" s="52"/>
      <c r="DL1174" s="52"/>
      <c r="DM1174" s="52"/>
      <c r="DN1174" s="52"/>
      <c r="DO1174" s="52"/>
      <c r="DP1174" s="52"/>
      <c r="DQ1174" s="52"/>
      <c r="DR1174" s="52"/>
      <c r="DS1174" s="52"/>
      <c r="DT1174" s="52"/>
      <c r="DU1174" s="52"/>
      <c r="DV1174" s="52"/>
      <c r="DW1174" s="52"/>
      <c r="DX1174" s="52"/>
      <c r="DY1174" s="52"/>
    </row>
    <row r="1175" spans="1:129" x14ac:dyDescent="0.25">
      <c r="A1175" s="19" t="s">
        <v>8</v>
      </c>
      <c r="B1175" s="5">
        <v>0</v>
      </c>
      <c r="D1175" s="5">
        <f t="shared" si="190"/>
        <v>0</v>
      </c>
      <c r="F1175" s="5">
        <f t="shared" ref="F1175" si="191">SUM(J1175:AZ1175)</f>
        <v>0</v>
      </c>
      <c r="I1175" s="52"/>
      <c r="J1175" s="144"/>
      <c r="K1175" s="55"/>
      <c r="L1175" s="52"/>
      <c r="M1175" s="55"/>
      <c r="N1175" s="52"/>
      <c r="O1175" s="52"/>
      <c r="P1175" s="95"/>
      <c r="Q1175" s="52"/>
      <c r="R1175" s="52"/>
      <c r="S1175" s="52"/>
      <c r="T1175" s="52"/>
      <c r="U1175" s="52"/>
      <c r="V1175" s="52"/>
      <c r="W1175" s="52"/>
      <c r="X1175" s="52"/>
      <c r="Y1175" s="52"/>
      <c r="Z1175" s="52"/>
      <c r="AA1175" s="52"/>
      <c r="AB1175" s="52"/>
      <c r="AC1175" s="52"/>
      <c r="AD1175" s="52"/>
      <c r="AE1175" s="52"/>
      <c r="AF1175" s="52"/>
      <c r="AG1175" s="52"/>
      <c r="AH1175" s="52"/>
      <c r="AI1175" s="52"/>
      <c r="AJ1175" s="52"/>
      <c r="AK1175" s="52"/>
      <c r="AL1175" s="52"/>
      <c r="AM1175" s="52"/>
      <c r="AN1175" s="52"/>
      <c r="AO1175" s="52"/>
      <c r="AP1175" s="52"/>
      <c r="AQ1175" s="52"/>
      <c r="AR1175" s="52"/>
      <c r="AS1175" s="52"/>
      <c r="AT1175" s="52"/>
      <c r="AU1175" s="52"/>
      <c r="AV1175" s="52"/>
      <c r="AW1175" s="52"/>
      <c r="AX1175" s="52"/>
      <c r="AY1175" s="52"/>
      <c r="AZ1175" s="52"/>
      <c r="BA1175" s="52"/>
      <c r="BB1175" s="52"/>
      <c r="BC1175" s="52"/>
      <c r="BD1175" s="52"/>
      <c r="BE1175" s="52"/>
      <c r="BF1175" s="52"/>
      <c r="BG1175" s="52"/>
      <c r="BH1175" s="52"/>
      <c r="BI1175" s="52"/>
      <c r="BJ1175" s="52"/>
      <c r="BK1175" s="52"/>
      <c r="BL1175" s="52"/>
      <c r="BM1175" s="52"/>
      <c r="BN1175" s="52"/>
      <c r="BO1175" s="52"/>
      <c r="BP1175" s="52"/>
      <c r="BQ1175" s="52"/>
      <c r="BR1175" s="52"/>
      <c r="BS1175" s="52"/>
      <c r="BT1175" s="52"/>
      <c r="BU1175" s="52"/>
      <c r="BV1175" s="52"/>
      <c r="BW1175" s="52"/>
      <c r="BX1175" s="52"/>
      <c r="BY1175" s="52"/>
      <c r="BZ1175" s="52"/>
      <c r="CA1175" s="52"/>
      <c r="CB1175" s="52"/>
      <c r="CC1175" s="52"/>
      <c r="CD1175" s="52"/>
      <c r="CE1175" s="52"/>
      <c r="CF1175" s="52"/>
      <c r="CG1175" s="52"/>
      <c r="CH1175" s="52"/>
      <c r="CI1175" s="52"/>
      <c r="CJ1175" s="52"/>
      <c r="CK1175" s="52"/>
      <c r="CL1175" s="52"/>
      <c r="CM1175" s="52"/>
      <c r="CN1175" s="52"/>
      <c r="CO1175" s="52"/>
      <c r="CP1175" s="52"/>
      <c r="CQ1175" s="52"/>
      <c r="CR1175" s="52"/>
      <c r="CS1175" s="52"/>
      <c r="CT1175" s="52"/>
      <c r="CU1175" s="52"/>
      <c r="CV1175" s="52"/>
      <c r="CW1175" s="52"/>
      <c r="CX1175" s="52"/>
      <c r="CY1175" s="52"/>
      <c r="CZ1175" s="52"/>
      <c r="DA1175" s="52"/>
      <c r="DB1175" s="52"/>
      <c r="DC1175" s="52"/>
      <c r="DD1175" s="52"/>
      <c r="DE1175" s="52"/>
      <c r="DF1175" s="52"/>
      <c r="DG1175" s="52"/>
      <c r="DH1175" s="52"/>
      <c r="DI1175" s="52"/>
      <c r="DJ1175" s="52"/>
      <c r="DK1175" s="52"/>
      <c r="DL1175" s="52"/>
      <c r="DM1175" s="52"/>
      <c r="DN1175" s="52"/>
      <c r="DO1175" s="52"/>
      <c r="DP1175" s="52"/>
      <c r="DQ1175" s="52"/>
      <c r="DR1175" s="52"/>
      <c r="DS1175" s="52"/>
      <c r="DT1175" s="52"/>
      <c r="DU1175" s="52"/>
      <c r="DV1175" s="52"/>
      <c r="DW1175" s="52"/>
      <c r="DX1175" s="52"/>
      <c r="DY1175" s="52"/>
    </row>
    <row r="1176" spans="1:129" x14ac:dyDescent="0.25">
      <c r="A1176" s="19" t="s">
        <v>9</v>
      </c>
      <c r="B1176" s="5">
        <v>0</v>
      </c>
      <c r="D1176" s="5">
        <f t="shared" si="190"/>
        <v>0</v>
      </c>
      <c r="F1176" s="5">
        <f>SUM(L1176:AZ1176)</f>
        <v>0</v>
      </c>
      <c r="I1176" s="52"/>
      <c r="J1176" s="144"/>
      <c r="K1176" s="55"/>
      <c r="L1176" s="52"/>
      <c r="M1176" s="55"/>
      <c r="N1176" s="52"/>
      <c r="O1176" s="52"/>
      <c r="P1176" s="95"/>
      <c r="Q1176" s="52"/>
      <c r="R1176" s="52"/>
      <c r="S1176" s="52"/>
      <c r="T1176" s="52"/>
      <c r="U1176" s="52"/>
      <c r="V1176" s="52"/>
      <c r="W1176" s="52"/>
      <c r="X1176" s="52"/>
      <c r="Y1176" s="52"/>
      <c r="Z1176" s="52"/>
      <c r="AA1176" s="52"/>
      <c r="AB1176" s="52"/>
      <c r="AC1176" s="52"/>
      <c r="AD1176" s="52"/>
      <c r="AE1176" s="52"/>
      <c r="AF1176" s="52"/>
      <c r="AG1176" s="52"/>
      <c r="AH1176" s="52"/>
      <c r="AI1176" s="52"/>
      <c r="AJ1176" s="52"/>
      <c r="AK1176" s="52"/>
      <c r="AL1176" s="52"/>
      <c r="AM1176" s="52"/>
      <c r="AN1176" s="52"/>
      <c r="AO1176" s="52"/>
      <c r="AP1176" s="52"/>
      <c r="AQ1176" s="52"/>
      <c r="AR1176" s="52"/>
      <c r="AS1176" s="52"/>
      <c r="AT1176" s="52"/>
      <c r="AU1176" s="52"/>
      <c r="AV1176" s="52"/>
      <c r="AW1176" s="52"/>
      <c r="AX1176" s="52"/>
      <c r="AY1176" s="52"/>
      <c r="AZ1176" s="52"/>
      <c r="BA1176" s="52"/>
      <c r="BB1176" s="52"/>
      <c r="BC1176" s="52"/>
      <c r="BD1176" s="52"/>
      <c r="BE1176" s="52"/>
      <c r="BF1176" s="52"/>
      <c r="BG1176" s="52"/>
      <c r="BH1176" s="52"/>
      <c r="BI1176" s="52"/>
      <c r="BJ1176" s="52"/>
      <c r="BK1176" s="52"/>
      <c r="BL1176" s="52"/>
      <c r="BM1176" s="52"/>
      <c r="BN1176" s="52"/>
      <c r="BO1176" s="52"/>
      <c r="BP1176" s="52"/>
      <c r="BQ1176" s="52"/>
      <c r="BR1176" s="52"/>
      <c r="BS1176" s="52"/>
      <c r="BT1176" s="52"/>
      <c r="BU1176" s="52"/>
      <c r="BV1176" s="52"/>
      <c r="BW1176" s="52"/>
      <c r="BX1176" s="52"/>
      <c r="BY1176" s="52"/>
      <c r="BZ1176" s="52"/>
      <c r="CA1176" s="52"/>
      <c r="CB1176" s="52"/>
      <c r="CC1176" s="52"/>
      <c r="CD1176" s="52"/>
      <c r="CE1176" s="52"/>
      <c r="CF1176" s="52"/>
      <c r="CG1176" s="52"/>
      <c r="CH1176" s="52"/>
      <c r="CI1176" s="52"/>
      <c r="CJ1176" s="52"/>
      <c r="CK1176" s="52"/>
      <c r="CL1176" s="52"/>
      <c r="CM1176" s="52"/>
      <c r="CN1176" s="52"/>
      <c r="CO1176" s="52"/>
      <c r="CP1176" s="52"/>
      <c r="CQ1176" s="52"/>
      <c r="CR1176" s="52"/>
      <c r="CS1176" s="52"/>
      <c r="CT1176" s="52"/>
      <c r="CU1176" s="52"/>
      <c r="CV1176" s="52"/>
      <c r="CW1176" s="52"/>
      <c r="CX1176" s="52"/>
      <c r="CY1176" s="52"/>
      <c r="CZ1176" s="52"/>
      <c r="DA1176" s="52"/>
      <c r="DB1176" s="52"/>
      <c r="DC1176" s="52"/>
      <c r="DD1176" s="52"/>
      <c r="DE1176" s="52"/>
      <c r="DF1176" s="52"/>
      <c r="DG1176" s="52"/>
      <c r="DH1176" s="52"/>
      <c r="DI1176" s="52"/>
      <c r="DJ1176" s="52"/>
      <c r="DK1176" s="52"/>
      <c r="DL1176" s="52"/>
      <c r="DM1176" s="52"/>
      <c r="DN1176" s="52"/>
      <c r="DO1176" s="52"/>
      <c r="DP1176" s="52"/>
      <c r="DQ1176" s="52"/>
      <c r="DR1176" s="52"/>
      <c r="DS1176" s="52"/>
      <c r="DT1176" s="52"/>
      <c r="DU1176" s="52"/>
      <c r="DV1176" s="52"/>
      <c r="DW1176" s="52"/>
      <c r="DX1176" s="52"/>
      <c r="DY1176" s="52"/>
    </row>
    <row r="1177" spans="1:129" x14ac:dyDescent="0.25">
      <c r="A1177" s="19" t="s">
        <v>10</v>
      </c>
      <c r="B1177" s="118">
        <v>500</v>
      </c>
      <c r="D1177" s="5">
        <f t="shared" si="190"/>
        <v>488</v>
      </c>
      <c r="F1177" s="5">
        <f>SUM(K1177:AZ1177)</f>
        <v>12</v>
      </c>
      <c r="I1177" s="52"/>
      <c r="J1177" s="144"/>
      <c r="K1177" s="55"/>
      <c r="L1177" s="52"/>
      <c r="M1177" s="55"/>
      <c r="N1177" s="52"/>
      <c r="O1177" s="52"/>
      <c r="P1177" s="95"/>
      <c r="Q1177" s="52"/>
      <c r="R1177" s="52"/>
      <c r="S1177" s="55">
        <f>12</f>
        <v>12</v>
      </c>
      <c r="T1177" s="52"/>
      <c r="U1177" s="52"/>
      <c r="V1177" s="52"/>
      <c r="W1177" s="52"/>
      <c r="X1177" s="52"/>
      <c r="Y1177" s="52"/>
      <c r="Z1177" s="52"/>
      <c r="AA1177" s="52"/>
      <c r="AB1177" s="52"/>
      <c r="AC1177" s="52"/>
      <c r="AD1177" s="52"/>
      <c r="AE1177" s="52"/>
      <c r="AF1177" s="52"/>
      <c r="AG1177" s="52"/>
      <c r="AH1177" s="52"/>
      <c r="AI1177" s="52"/>
      <c r="AJ1177" s="52"/>
      <c r="AK1177" s="52"/>
      <c r="AL1177" s="52"/>
      <c r="AM1177" s="52"/>
      <c r="AN1177" s="52"/>
      <c r="AO1177" s="52"/>
      <c r="AP1177" s="52"/>
      <c r="AQ1177" s="52"/>
      <c r="AR1177" s="52"/>
      <c r="AS1177" s="52"/>
      <c r="AT1177" s="52"/>
      <c r="AU1177" s="52"/>
      <c r="AV1177" s="52"/>
      <c r="AW1177" s="52"/>
      <c r="AX1177" s="52"/>
      <c r="AY1177" s="52"/>
      <c r="AZ1177" s="52"/>
      <c r="BA1177" s="52"/>
      <c r="BB1177" s="52"/>
      <c r="BC1177" s="52"/>
      <c r="BD1177" s="52"/>
      <c r="BE1177" s="52"/>
      <c r="BF1177" s="52"/>
      <c r="BG1177" s="52"/>
      <c r="BH1177" s="52"/>
      <c r="BI1177" s="52"/>
      <c r="BJ1177" s="52"/>
      <c r="BK1177" s="52"/>
      <c r="BL1177" s="52"/>
      <c r="BM1177" s="52"/>
      <c r="BN1177" s="52"/>
      <c r="BO1177" s="52"/>
      <c r="BP1177" s="52"/>
      <c r="BQ1177" s="52"/>
      <c r="BR1177" s="52"/>
      <c r="BS1177" s="52"/>
      <c r="BT1177" s="52"/>
      <c r="BU1177" s="52"/>
      <c r="BV1177" s="52"/>
      <c r="BW1177" s="52"/>
      <c r="BX1177" s="52"/>
      <c r="BY1177" s="52"/>
      <c r="BZ1177" s="52"/>
      <c r="CA1177" s="52"/>
      <c r="CB1177" s="52"/>
      <c r="CC1177" s="52"/>
      <c r="CD1177" s="52"/>
      <c r="CE1177" s="52"/>
      <c r="CF1177" s="52"/>
      <c r="CG1177" s="52"/>
      <c r="CH1177" s="52"/>
      <c r="CI1177" s="52"/>
      <c r="CJ1177" s="52"/>
      <c r="CK1177" s="52"/>
      <c r="CL1177" s="52"/>
      <c r="CM1177" s="52"/>
      <c r="CN1177" s="52"/>
      <c r="CO1177" s="52"/>
      <c r="CP1177" s="52"/>
      <c r="CQ1177" s="52"/>
      <c r="CR1177" s="52"/>
      <c r="CS1177" s="52"/>
      <c r="CT1177" s="52"/>
      <c r="CU1177" s="52"/>
      <c r="CV1177" s="52"/>
      <c r="CW1177" s="52"/>
      <c r="CX1177" s="52"/>
      <c r="CY1177" s="52"/>
      <c r="CZ1177" s="52"/>
      <c r="DA1177" s="52"/>
      <c r="DB1177" s="52"/>
      <c r="DC1177" s="52"/>
      <c r="DD1177" s="52"/>
      <c r="DE1177" s="52"/>
      <c r="DF1177" s="52"/>
      <c r="DG1177" s="52"/>
      <c r="DH1177" s="52"/>
      <c r="DI1177" s="52"/>
      <c r="DJ1177" s="52"/>
      <c r="DK1177" s="52"/>
      <c r="DL1177" s="52"/>
      <c r="DM1177" s="52"/>
      <c r="DN1177" s="52"/>
      <c r="DO1177" s="52"/>
      <c r="DP1177" s="52"/>
      <c r="DQ1177" s="52"/>
      <c r="DR1177" s="52"/>
      <c r="DS1177" s="52"/>
      <c r="DT1177" s="52"/>
      <c r="DU1177" s="52"/>
      <c r="DV1177" s="52"/>
      <c r="DW1177" s="52"/>
      <c r="DX1177" s="52"/>
      <c r="DY1177" s="52"/>
    </row>
    <row r="1178" spans="1:129" x14ac:dyDescent="0.25">
      <c r="A1178" s="19" t="s">
        <v>11</v>
      </c>
      <c r="B1178" s="106">
        <v>0</v>
      </c>
      <c r="D1178" s="5">
        <f t="shared" si="190"/>
        <v>0</v>
      </c>
      <c r="F1178" s="5">
        <f>SUM(K1178:AZ1178)</f>
        <v>0</v>
      </c>
      <c r="I1178" s="52"/>
      <c r="J1178" s="144"/>
      <c r="K1178" s="55"/>
      <c r="L1178" s="52"/>
      <c r="M1178" s="55"/>
      <c r="N1178" s="52"/>
      <c r="O1178" s="52"/>
      <c r="P1178" s="95"/>
      <c r="Q1178" s="52"/>
      <c r="R1178" s="52"/>
      <c r="S1178" s="52"/>
      <c r="T1178" s="52"/>
      <c r="U1178" s="52"/>
      <c r="V1178" s="52"/>
      <c r="W1178" s="52"/>
      <c r="X1178" s="52"/>
      <c r="Y1178" s="52"/>
      <c r="Z1178" s="52"/>
      <c r="AA1178" s="52"/>
      <c r="AB1178" s="52"/>
      <c r="AC1178" s="52"/>
      <c r="AD1178" s="52"/>
      <c r="AE1178" s="52"/>
      <c r="AF1178" s="52"/>
      <c r="AG1178" s="52"/>
      <c r="AH1178" s="52"/>
      <c r="AI1178" s="52"/>
      <c r="AJ1178" s="52"/>
      <c r="AK1178" s="52"/>
      <c r="AL1178" s="52"/>
      <c r="AM1178" s="52"/>
      <c r="AN1178" s="52"/>
      <c r="AO1178" s="52"/>
      <c r="AP1178" s="52"/>
      <c r="AQ1178" s="52"/>
      <c r="AR1178" s="52"/>
      <c r="AS1178" s="52"/>
      <c r="AT1178" s="52"/>
      <c r="AU1178" s="52"/>
      <c r="AV1178" s="52"/>
      <c r="AW1178" s="52"/>
      <c r="AX1178" s="52"/>
      <c r="AY1178" s="52"/>
      <c r="AZ1178" s="52"/>
      <c r="BA1178" s="52"/>
      <c r="BB1178" s="52"/>
      <c r="BC1178" s="52"/>
      <c r="BD1178" s="52"/>
      <c r="BE1178" s="52"/>
      <c r="BF1178" s="52"/>
      <c r="BG1178" s="52"/>
      <c r="BH1178" s="52"/>
      <c r="BI1178" s="52"/>
      <c r="BJ1178" s="52"/>
      <c r="BK1178" s="52"/>
      <c r="BL1178" s="52"/>
      <c r="BM1178" s="52"/>
      <c r="BN1178" s="52"/>
      <c r="BO1178" s="52"/>
      <c r="BP1178" s="52"/>
      <c r="BQ1178" s="52"/>
      <c r="BR1178" s="52"/>
      <c r="BS1178" s="52"/>
      <c r="BT1178" s="52"/>
      <c r="BU1178" s="52"/>
      <c r="BV1178" s="52"/>
      <c r="BW1178" s="52"/>
      <c r="BX1178" s="52"/>
      <c r="BY1178" s="52"/>
      <c r="BZ1178" s="52"/>
      <c r="CA1178" s="52"/>
      <c r="CB1178" s="52"/>
      <c r="CC1178" s="52"/>
      <c r="CD1178" s="52"/>
      <c r="CE1178" s="52"/>
      <c r="CF1178" s="52"/>
      <c r="CG1178" s="52"/>
      <c r="CH1178" s="52"/>
      <c r="CI1178" s="52"/>
      <c r="CJ1178" s="52"/>
      <c r="CK1178" s="52"/>
      <c r="CL1178" s="52"/>
      <c r="CM1178" s="52"/>
      <c r="CN1178" s="52"/>
      <c r="CO1178" s="52"/>
      <c r="CP1178" s="52"/>
      <c r="CQ1178" s="52"/>
      <c r="CR1178" s="52"/>
      <c r="CS1178" s="52"/>
      <c r="CT1178" s="52"/>
      <c r="CU1178" s="52"/>
      <c r="CV1178" s="52"/>
      <c r="CW1178" s="52"/>
      <c r="CX1178" s="52"/>
      <c r="CY1178" s="52"/>
      <c r="CZ1178" s="52"/>
      <c r="DA1178" s="52"/>
      <c r="DB1178" s="52"/>
      <c r="DC1178" s="52"/>
      <c r="DD1178" s="52"/>
      <c r="DE1178" s="52"/>
      <c r="DF1178" s="52"/>
      <c r="DG1178" s="52"/>
      <c r="DH1178" s="52"/>
      <c r="DI1178" s="52"/>
      <c r="DJ1178" s="52"/>
      <c r="DK1178" s="52"/>
      <c r="DL1178" s="52"/>
      <c r="DM1178" s="52"/>
      <c r="DN1178" s="52"/>
      <c r="DO1178" s="52"/>
      <c r="DP1178" s="52"/>
      <c r="DQ1178" s="52"/>
      <c r="DR1178" s="52"/>
      <c r="DS1178" s="52"/>
      <c r="DT1178" s="52"/>
      <c r="DU1178" s="52"/>
      <c r="DV1178" s="52"/>
      <c r="DW1178" s="52"/>
      <c r="DX1178" s="52"/>
      <c r="DY1178" s="52"/>
    </row>
    <row r="1179" spans="1:129" x14ac:dyDescent="0.25">
      <c r="A1179" s="19" t="s">
        <v>12</v>
      </c>
      <c r="B1179" s="5">
        <v>0</v>
      </c>
      <c r="D1179" s="5">
        <f t="shared" si="190"/>
        <v>0</v>
      </c>
      <c r="F1179" s="5">
        <f>SUM(J1179:AZ1179)</f>
        <v>0</v>
      </c>
      <c r="I1179" s="52"/>
      <c r="J1179" s="144"/>
      <c r="K1179" s="55"/>
      <c r="L1179" s="52"/>
      <c r="M1179" s="55"/>
      <c r="N1179" s="52"/>
      <c r="O1179" s="52"/>
      <c r="P1179" s="95"/>
      <c r="Q1179" s="52"/>
      <c r="R1179" s="52"/>
      <c r="S1179" s="52"/>
      <c r="T1179" s="52"/>
      <c r="U1179" s="52"/>
      <c r="V1179" s="52"/>
      <c r="W1179" s="52"/>
      <c r="X1179" s="52"/>
      <c r="Y1179" s="52"/>
      <c r="Z1179" s="52"/>
      <c r="AA1179" s="52"/>
      <c r="AB1179" s="52"/>
      <c r="AC1179" s="52"/>
      <c r="AD1179" s="52"/>
      <c r="AE1179" s="52"/>
      <c r="AF1179" s="52"/>
      <c r="AG1179" s="52"/>
      <c r="AH1179" s="52"/>
      <c r="AI1179" s="52"/>
      <c r="AJ1179" s="52"/>
      <c r="AK1179" s="52"/>
      <c r="AL1179" s="52"/>
      <c r="AM1179" s="52"/>
      <c r="AN1179" s="52"/>
      <c r="AO1179" s="52"/>
      <c r="AP1179" s="52"/>
      <c r="AQ1179" s="52"/>
      <c r="AR1179" s="52"/>
      <c r="AS1179" s="52"/>
      <c r="AT1179" s="52"/>
      <c r="AU1179" s="52"/>
      <c r="AV1179" s="52"/>
      <c r="AW1179" s="52"/>
      <c r="AX1179" s="52"/>
      <c r="AY1179" s="52"/>
      <c r="AZ1179" s="52"/>
      <c r="BA1179" s="52"/>
      <c r="BB1179" s="52"/>
      <c r="BC1179" s="52"/>
      <c r="BD1179" s="52"/>
      <c r="BE1179" s="52"/>
      <c r="BF1179" s="52"/>
      <c r="BG1179" s="52"/>
      <c r="BH1179" s="52"/>
      <c r="BI1179" s="52"/>
      <c r="BJ1179" s="52"/>
      <c r="BK1179" s="52"/>
      <c r="BL1179" s="52"/>
      <c r="BM1179" s="52"/>
      <c r="BN1179" s="52"/>
      <c r="BO1179" s="52"/>
      <c r="BP1179" s="52"/>
      <c r="BQ1179" s="52"/>
      <c r="BR1179" s="52"/>
      <c r="BS1179" s="52"/>
      <c r="BT1179" s="52"/>
      <c r="BU1179" s="52"/>
      <c r="BV1179" s="52"/>
      <c r="BW1179" s="52"/>
      <c r="BX1179" s="52"/>
      <c r="BY1179" s="52"/>
      <c r="BZ1179" s="52"/>
      <c r="CA1179" s="52"/>
      <c r="CB1179" s="52"/>
      <c r="CC1179" s="52"/>
      <c r="CD1179" s="52"/>
      <c r="CE1179" s="52"/>
      <c r="CF1179" s="52"/>
      <c r="CG1179" s="52"/>
      <c r="CH1179" s="52"/>
      <c r="CI1179" s="52"/>
      <c r="CJ1179" s="52"/>
      <c r="CK1179" s="52"/>
      <c r="CL1179" s="52"/>
      <c r="CM1179" s="52"/>
      <c r="CN1179" s="52"/>
      <c r="CO1179" s="52"/>
      <c r="CP1179" s="52"/>
      <c r="CQ1179" s="52"/>
      <c r="CR1179" s="52"/>
      <c r="CS1179" s="52"/>
      <c r="CT1179" s="52"/>
      <c r="CU1179" s="52"/>
      <c r="CV1179" s="52"/>
      <c r="CW1179" s="52"/>
      <c r="CX1179" s="52"/>
      <c r="CY1179" s="52"/>
      <c r="CZ1179" s="52"/>
      <c r="DA1179" s="52"/>
      <c r="DB1179" s="52"/>
      <c r="DC1179" s="52"/>
      <c r="DD1179" s="52"/>
      <c r="DE1179" s="52"/>
      <c r="DF1179" s="52"/>
      <c r="DG1179" s="52"/>
      <c r="DH1179" s="52"/>
      <c r="DI1179" s="52"/>
      <c r="DJ1179" s="52"/>
      <c r="DK1179" s="52"/>
      <c r="DL1179" s="52"/>
      <c r="DM1179" s="52"/>
      <c r="DN1179" s="52"/>
      <c r="DO1179" s="52"/>
      <c r="DP1179" s="52"/>
      <c r="DQ1179" s="52"/>
      <c r="DR1179" s="52"/>
      <c r="DS1179" s="52"/>
      <c r="DT1179" s="52"/>
      <c r="DU1179" s="52"/>
      <c r="DV1179" s="52"/>
      <c r="DW1179" s="52"/>
      <c r="DX1179" s="52"/>
      <c r="DY1179" s="52"/>
    </row>
    <row r="1180" spans="1:129" x14ac:dyDescent="0.25">
      <c r="A1180" s="19" t="s">
        <v>13</v>
      </c>
      <c r="B1180" s="5">
        <v>0</v>
      </c>
      <c r="D1180" s="5">
        <f t="shared" si="190"/>
        <v>0</v>
      </c>
      <c r="F1180" s="5">
        <f t="shared" ref="F1180:F1182" si="192">SUM(J1180:AZ1180)</f>
        <v>0</v>
      </c>
      <c r="I1180" s="52"/>
      <c r="J1180" s="144"/>
      <c r="K1180" s="55"/>
      <c r="L1180" s="52"/>
      <c r="M1180" s="55"/>
      <c r="N1180" s="52"/>
      <c r="O1180" s="52"/>
      <c r="P1180" s="95"/>
      <c r="Q1180" s="52"/>
      <c r="R1180" s="52"/>
      <c r="S1180" s="52"/>
      <c r="T1180" s="52"/>
      <c r="U1180" s="52"/>
      <c r="V1180" s="52"/>
      <c r="W1180" s="52"/>
      <c r="X1180" s="52"/>
      <c r="Y1180" s="52"/>
      <c r="Z1180" s="52"/>
      <c r="AA1180" s="52"/>
      <c r="AB1180" s="52"/>
      <c r="AC1180" s="52"/>
      <c r="AD1180" s="52"/>
      <c r="AE1180" s="52"/>
      <c r="AF1180" s="52"/>
      <c r="AG1180" s="52"/>
      <c r="AH1180" s="52"/>
      <c r="AI1180" s="52"/>
      <c r="AJ1180" s="52"/>
      <c r="AK1180" s="52"/>
      <c r="AL1180" s="52"/>
      <c r="AM1180" s="52"/>
      <c r="AN1180" s="52"/>
      <c r="AO1180" s="52"/>
      <c r="AP1180" s="52"/>
      <c r="AQ1180" s="52"/>
      <c r="AR1180" s="52"/>
      <c r="AS1180" s="52"/>
      <c r="AT1180" s="52"/>
      <c r="AU1180" s="52"/>
      <c r="AV1180" s="52"/>
      <c r="AW1180" s="52"/>
      <c r="AX1180" s="52"/>
      <c r="AY1180" s="52"/>
      <c r="AZ1180" s="52"/>
      <c r="BA1180" s="52"/>
      <c r="BB1180" s="52"/>
      <c r="BC1180" s="52"/>
      <c r="BD1180" s="52"/>
      <c r="BE1180" s="52"/>
      <c r="BF1180" s="52"/>
      <c r="BG1180" s="52"/>
      <c r="BH1180" s="52"/>
      <c r="BI1180" s="52"/>
      <c r="BJ1180" s="52"/>
      <c r="BK1180" s="52"/>
      <c r="BL1180" s="52"/>
      <c r="BM1180" s="52"/>
      <c r="BN1180" s="52"/>
      <c r="BO1180" s="52"/>
      <c r="BP1180" s="52"/>
      <c r="BQ1180" s="52"/>
      <c r="BR1180" s="52"/>
      <c r="BS1180" s="52"/>
      <c r="BT1180" s="52"/>
      <c r="BU1180" s="52"/>
      <c r="BV1180" s="52"/>
      <c r="BW1180" s="52"/>
      <c r="BX1180" s="52"/>
      <c r="BY1180" s="52"/>
      <c r="BZ1180" s="52"/>
      <c r="CA1180" s="52"/>
      <c r="CB1180" s="52"/>
      <c r="CC1180" s="52"/>
      <c r="CD1180" s="52"/>
      <c r="CE1180" s="52"/>
      <c r="CF1180" s="52"/>
      <c r="CG1180" s="52"/>
      <c r="CH1180" s="52"/>
      <c r="CI1180" s="52"/>
      <c r="CJ1180" s="52"/>
      <c r="CK1180" s="52"/>
      <c r="CL1180" s="52"/>
      <c r="CM1180" s="52"/>
      <c r="CN1180" s="52"/>
      <c r="CO1180" s="52"/>
      <c r="CP1180" s="52"/>
      <c r="CQ1180" s="52"/>
      <c r="CR1180" s="52"/>
      <c r="CS1180" s="52"/>
      <c r="CT1180" s="52"/>
      <c r="CU1180" s="52"/>
      <c r="CV1180" s="52"/>
      <c r="CW1180" s="52"/>
      <c r="CX1180" s="52"/>
      <c r="CY1180" s="52"/>
      <c r="CZ1180" s="52"/>
      <c r="DA1180" s="52"/>
      <c r="DB1180" s="52"/>
      <c r="DC1180" s="52"/>
      <c r="DD1180" s="52"/>
      <c r="DE1180" s="52"/>
      <c r="DF1180" s="52"/>
      <c r="DG1180" s="52"/>
      <c r="DH1180" s="52"/>
      <c r="DI1180" s="52"/>
      <c r="DJ1180" s="52"/>
      <c r="DK1180" s="52"/>
      <c r="DL1180" s="52"/>
      <c r="DM1180" s="52"/>
      <c r="DN1180" s="52"/>
      <c r="DO1180" s="52"/>
      <c r="DP1180" s="52"/>
      <c r="DQ1180" s="52"/>
      <c r="DR1180" s="52"/>
      <c r="DS1180" s="52"/>
      <c r="DT1180" s="52"/>
      <c r="DU1180" s="52"/>
      <c r="DV1180" s="52"/>
      <c r="DW1180" s="52"/>
      <c r="DX1180" s="52"/>
      <c r="DY1180" s="52"/>
    </row>
    <row r="1181" spans="1:129" x14ac:dyDescent="0.25">
      <c r="A1181" s="19" t="s">
        <v>14</v>
      </c>
      <c r="B1181" s="5">
        <v>0</v>
      </c>
      <c r="D1181" s="5">
        <f t="shared" si="190"/>
        <v>0</v>
      </c>
      <c r="F1181" s="5">
        <f t="shared" si="192"/>
        <v>0</v>
      </c>
      <c r="I1181" s="52"/>
      <c r="J1181" s="144"/>
      <c r="K1181" s="55"/>
      <c r="L1181" s="52"/>
      <c r="M1181" s="55"/>
      <c r="N1181" s="52"/>
      <c r="O1181" s="52"/>
      <c r="P1181" s="95"/>
      <c r="Q1181" s="52"/>
      <c r="R1181" s="52"/>
      <c r="S1181" s="52"/>
      <c r="T1181" s="52"/>
      <c r="U1181" s="52"/>
      <c r="V1181" s="52"/>
      <c r="W1181" s="52"/>
      <c r="X1181" s="52"/>
      <c r="Y1181" s="52"/>
      <c r="Z1181" s="52"/>
      <c r="AA1181" s="52"/>
      <c r="AB1181" s="52"/>
      <c r="AC1181" s="52"/>
      <c r="AD1181" s="52"/>
      <c r="AE1181" s="52"/>
      <c r="AF1181" s="52"/>
      <c r="AG1181" s="52"/>
      <c r="AH1181" s="52"/>
      <c r="AI1181" s="52"/>
      <c r="AJ1181" s="52"/>
      <c r="AK1181" s="52"/>
      <c r="AL1181" s="52"/>
      <c r="AM1181" s="52"/>
      <c r="AN1181" s="52"/>
      <c r="AO1181" s="52"/>
      <c r="AP1181" s="52"/>
      <c r="AQ1181" s="52"/>
      <c r="AR1181" s="52"/>
      <c r="AS1181" s="52"/>
      <c r="AT1181" s="52"/>
      <c r="AU1181" s="52"/>
      <c r="AV1181" s="52"/>
      <c r="AW1181" s="52"/>
      <c r="AX1181" s="52"/>
      <c r="AY1181" s="52"/>
      <c r="AZ1181" s="52"/>
      <c r="BA1181" s="52"/>
      <c r="BB1181" s="52"/>
      <c r="BC1181" s="52"/>
      <c r="BD1181" s="52"/>
      <c r="BE1181" s="52"/>
      <c r="BF1181" s="52"/>
      <c r="BG1181" s="52"/>
      <c r="BH1181" s="52"/>
      <c r="BI1181" s="52"/>
      <c r="BJ1181" s="52"/>
      <c r="BK1181" s="52"/>
      <c r="BL1181" s="52"/>
      <c r="BM1181" s="52"/>
      <c r="BN1181" s="52"/>
      <c r="BO1181" s="52"/>
      <c r="BP1181" s="52"/>
      <c r="BQ1181" s="52"/>
      <c r="BR1181" s="52"/>
      <c r="BS1181" s="52"/>
      <c r="BT1181" s="52"/>
      <c r="BU1181" s="52"/>
      <c r="BV1181" s="52"/>
      <c r="BW1181" s="52"/>
      <c r="BX1181" s="52"/>
      <c r="BY1181" s="52"/>
      <c r="BZ1181" s="52"/>
      <c r="CA1181" s="52"/>
      <c r="CB1181" s="52"/>
      <c r="CC1181" s="52"/>
      <c r="CD1181" s="52"/>
      <c r="CE1181" s="52"/>
      <c r="CF1181" s="52"/>
      <c r="CG1181" s="52"/>
      <c r="CH1181" s="52"/>
      <c r="CI1181" s="52"/>
      <c r="CJ1181" s="52"/>
      <c r="CK1181" s="52"/>
      <c r="CL1181" s="52"/>
      <c r="CM1181" s="52"/>
      <c r="CN1181" s="52"/>
      <c r="CO1181" s="52"/>
      <c r="CP1181" s="52"/>
      <c r="CQ1181" s="52"/>
      <c r="CR1181" s="52"/>
      <c r="CS1181" s="52"/>
      <c r="CT1181" s="52"/>
      <c r="CU1181" s="52"/>
      <c r="CV1181" s="52"/>
      <c r="CW1181" s="52"/>
      <c r="CX1181" s="52"/>
      <c r="CY1181" s="52"/>
      <c r="CZ1181" s="52"/>
      <c r="DA1181" s="52"/>
      <c r="DB1181" s="52"/>
      <c r="DC1181" s="52"/>
      <c r="DD1181" s="52"/>
      <c r="DE1181" s="52"/>
      <c r="DF1181" s="52"/>
      <c r="DG1181" s="52"/>
      <c r="DH1181" s="52"/>
      <c r="DI1181" s="52"/>
      <c r="DJ1181" s="52"/>
      <c r="DK1181" s="52"/>
      <c r="DL1181" s="52"/>
      <c r="DM1181" s="52"/>
      <c r="DN1181" s="52"/>
      <c r="DO1181" s="52"/>
      <c r="DP1181" s="52"/>
      <c r="DQ1181" s="52"/>
      <c r="DR1181" s="52"/>
      <c r="DS1181" s="52"/>
      <c r="DT1181" s="52"/>
      <c r="DU1181" s="52"/>
      <c r="DV1181" s="52"/>
      <c r="DW1181" s="52"/>
      <c r="DX1181" s="52"/>
      <c r="DY1181" s="52"/>
    </row>
    <row r="1182" spans="1:129" x14ac:dyDescent="0.25">
      <c r="A1182" s="19" t="s">
        <v>15</v>
      </c>
      <c r="B1182" s="5">
        <v>0</v>
      </c>
      <c r="D1182" s="5">
        <f t="shared" si="190"/>
        <v>0</v>
      </c>
      <c r="F1182" s="5">
        <f t="shared" si="192"/>
        <v>0</v>
      </c>
      <c r="I1182" s="52"/>
      <c r="J1182" s="144"/>
      <c r="K1182" s="55"/>
      <c r="L1182" s="52"/>
      <c r="M1182" s="55"/>
      <c r="N1182" s="52"/>
      <c r="O1182" s="52"/>
      <c r="P1182" s="95"/>
      <c r="Q1182" s="52"/>
      <c r="R1182" s="52"/>
      <c r="S1182" s="52"/>
      <c r="T1182" s="52"/>
      <c r="U1182" s="52"/>
      <c r="V1182" s="52"/>
      <c r="W1182" s="52"/>
      <c r="X1182" s="52"/>
      <c r="Y1182" s="52"/>
      <c r="Z1182" s="52"/>
      <c r="AA1182" s="52"/>
      <c r="AB1182" s="52"/>
      <c r="AC1182" s="52"/>
      <c r="AD1182" s="52"/>
      <c r="AE1182" s="52"/>
      <c r="AF1182" s="52"/>
      <c r="AG1182" s="52"/>
      <c r="AH1182" s="52"/>
      <c r="AI1182" s="52"/>
      <c r="AJ1182" s="52"/>
      <c r="AK1182" s="52"/>
      <c r="AL1182" s="52"/>
      <c r="AM1182" s="52"/>
      <c r="AN1182" s="52"/>
      <c r="AO1182" s="52"/>
      <c r="AP1182" s="52"/>
      <c r="AQ1182" s="52"/>
      <c r="AR1182" s="52"/>
      <c r="AS1182" s="52"/>
      <c r="AT1182" s="52"/>
      <c r="AU1182" s="52"/>
      <c r="AV1182" s="52"/>
      <c r="AW1182" s="52"/>
      <c r="AX1182" s="52"/>
      <c r="AY1182" s="52"/>
      <c r="AZ1182" s="52"/>
      <c r="BA1182" s="52"/>
      <c r="BB1182" s="52"/>
      <c r="BC1182" s="52"/>
      <c r="BD1182" s="52"/>
      <c r="BE1182" s="52"/>
      <c r="BF1182" s="52"/>
      <c r="BG1182" s="52"/>
      <c r="BH1182" s="52"/>
      <c r="BI1182" s="52"/>
      <c r="BJ1182" s="52"/>
      <c r="BK1182" s="52"/>
      <c r="BL1182" s="52"/>
      <c r="BM1182" s="52"/>
      <c r="BN1182" s="52"/>
      <c r="BO1182" s="52"/>
      <c r="BP1182" s="52"/>
      <c r="BQ1182" s="52"/>
      <c r="BR1182" s="52"/>
      <c r="BS1182" s="52"/>
      <c r="BT1182" s="52"/>
      <c r="BU1182" s="52"/>
      <c r="BV1182" s="52"/>
      <c r="BW1182" s="52"/>
      <c r="BX1182" s="52"/>
      <c r="BY1182" s="52"/>
      <c r="BZ1182" s="52"/>
      <c r="CA1182" s="52"/>
      <c r="CB1182" s="52"/>
      <c r="CC1182" s="52"/>
      <c r="CD1182" s="52"/>
      <c r="CE1182" s="52"/>
      <c r="CF1182" s="52"/>
      <c r="CG1182" s="52"/>
      <c r="CH1182" s="52"/>
      <c r="CI1182" s="52"/>
      <c r="CJ1182" s="52"/>
      <c r="CK1182" s="52"/>
      <c r="CL1182" s="52"/>
      <c r="CM1182" s="52"/>
      <c r="CN1182" s="52"/>
      <c r="CO1182" s="52"/>
      <c r="CP1182" s="52"/>
      <c r="CQ1182" s="52"/>
      <c r="CR1182" s="52"/>
      <c r="CS1182" s="52"/>
      <c r="CT1182" s="52"/>
      <c r="CU1182" s="52"/>
      <c r="CV1182" s="52"/>
      <c r="CW1182" s="52"/>
      <c r="CX1182" s="52"/>
      <c r="CY1182" s="52"/>
      <c r="CZ1182" s="52"/>
      <c r="DA1182" s="52"/>
      <c r="DB1182" s="52"/>
      <c r="DC1182" s="52"/>
      <c r="DD1182" s="52"/>
      <c r="DE1182" s="52"/>
      <c r="DF1182" s="52"/>
      <c r="DG1182" s="52"/>
      <c r="DH1182" s="52"/>
      <c r="DI1182" s="52"/>
      <c r="DJ1182" s="52"/>
      <c r="DK1182" s="52"/>
      <c r="DL1182" s="52"/>
      <c r="DM1182" s="52"/>
      <c r="DN1182" s="52"/>
      <c r="DO1182" s="52"/>
      <c r="DP1182" s="52"/>
      <c r="DQ1182" s="52"/>
      <c r="DR1182" s="52"/>
      <c r="DS1182" s="52"/>
      <c r="DT1182" s="52"/>
      <c r="DU1182" s="52"/>
      <c r="DV1182" s="52"/>
      <c r="DW1182" s="52"/>
      <c r="DX1182" s="52"/>
      <c r="DY1182" s="52"/>
    </row>
    <row r="1183" spans="1:129" x14ac:dyDescent="0.25">
      <c r="A1183" s="6" t="s">
        <v>16</v>
      </c>
      <c r="B1183" s="7">
        <f>SUM(B1171:B1182)</f>
        <v>500</v>
      </c>
      <c r="D1183" s="23">
        <f>SUM(D1171:D1182)</f>
        <v>488</v>
      </c>
      <c r="F1183" s="7">
        <f>SUM(F1171:F1182)</f>
        <v>12</v>
      </c>
      <c r="I1183" s="52"/>
      <c r="J1183" s="144"/>
      <c r="K1183" s="55"/>
      <c r="L1183" s="52"/>
      <c r="M1183" s="55"/>
      <c r="N1183" s="52"/>
      <c r="O1183" s="52"/>
      <c r="P1183" s="95"/>
      <c r="Q1183" s="52"/>
      <c r="R1183" s="52"/>
      <c r="S1183" s="52"/>
      <c r="T1183" s="52"/>
      <c r="U1183" s="52"/>
      <c r="V1183" s="52"/>
      <c r="W1183" s="52"/>
      <c r="X1183" s="52"/>
      <c r="Y1183" s="52"/>
      <c r="Z1183" s="52"/>
      <c r="AA1183" s="52"/>
      <c r="AB1183" s="52"/>
      <c r="AC1183" s="52"/>
      <c r="AD1183" s="52"/>
      <c r="AE1183" s="52"/>
      <c r="AF1183" s="52"/>
      <c r="AG1183" s="52"/>
      <c r="AH1183" s="52"/>
      <c r="AI1183" s="52"/>
      <c r="AJ1183" s="52"/>
      <c r="AK1183" s="52"/>
      <c r="AL1183" s="52"/>
      <c r="AM1183" s="52"/>
      <c r="AN1183" s="52"/>
      <c r="AO1183" s="52"/>
      <c r="AP1183" s="52"/>
      <c r="AQ1183" s="52"/>
      <c r="AR1183" s="52"/>
      <c r="AS1183" s="52"/>
      <c r="AT1183" s="52"/>
      <c r="AU1183" s="52"/>
      <c r="AV1183" s="52"/>
      <c r="AW1183" s="52"/>
      <c r="AX1183" s="52"/>
      <c r="AY1183" s="52"/>
      <c r="AZ1183" s="52"/>
      <c r="BA1183" s="52"/>
      <c r="BB1183" s="52"/>
      <c r="BC1183" s="52"/>
      <c r="BD1183" s="52"/>
      <c r="BE1183" s="52"/>
      <c r="BF1183" s="52"/>
      <c r="BG1183" s="52"/>
      <c r="BH1183" s="52"/>
      <c r="BI1183" s="52"/>
      <c r="BJ1183" s="52"/>
      <c r="BK1183" s="52"/>
      <c r="BL1183" s="52"/>
      <c r="BM1183" s="52"/>
      <c r="BN1183" s="52"/>
      <c r="BO1183" s="52"/>
      <c r="BP1183" s="52"/>
      <c r="BQ1183" s="52"/>
      <c r="BR1183" s="52"/>
      <c r="BS1183" s="52"/>
      <c r="BT1183" s="52"/>
      <c r="BU1183" s="52"/>
      <c r="BV1183" s="52"/>
      <c r="BW1183" s="52"/>
      <c r="BX1183" s="52"/>
      <c r="BY1183" s="52"/>
      <c r="BZ1183" s="52"/>
      <c r="CA1183" s="52"/>
      <c r="CB1183" s="52"/>
      <c r="CC1183" s="52"/>
      <c r="CD1183" s="52"/>
      <c r="CE1183" s="52"/>
      <c r="CF1183" s="52"/>
      <c r="CG1183" s="52"/>
      <c r="CH1183" s="52"/>
      <c r="CI1183" s="52"/>
      <c r="CJ1183" s="52"/>
      <c r="CK1183" s="52"/>
      <c r="CL1183" s="52"/>
      <c r="CM1183" s="52"/>
      <c r="CN1183" s="52"/>
      <c r="CO1183" s="52"/>
      <c r="CP1183" s="52"/>
      <c r="CQ1183" s="52"/>
      <c r="CR1183" s="52"/>
      <c r="CS1183" s="52"/>
      <c r="CT1183" s="52"/>
      <c r="CU1183" s="52"/>
      <c r="CV1183" s="52"/>
      <c r="CW1183" s="52"/>
      <c r="CX1183" s="52"/>
      <c r="CY1183" s="52"/>
      <c r="CZ1183" s="52"/>
      <c r="DA1183" s="52"/>
      <c r="DB1183" s="52"/>
      <c r="DC1183" s="52"/>
      <c r="DD1183" s="52"/>
      <c r="DE1183" s="52"/>
      <c r="DF1183" s="52"/>
      <c r="DG1183" s="52"/>
      <c r="DH1183" s="52"/>
      <c r="DI1183" s="52"/>
      <c r="DJ1183" s="52"/>
      <c r="DK1183" s="52"/>
      <c r="DL1183" s="52"/>
      <c r="DM1183" s="52"/>
      <c r="DN1183" s="52"/>
      <c r="DO1183" s="52"/>
      <c r="DP1183" s="52"/>
      <c r="DQ1183" s="52"/>
      <c r="DR1183" s="52"/>
      <c r="DS1183" s="52"/>
      <c r="DT1183" s="52"/>
      <c r="DU1183" s="52"/>
      <c r="DV1183" s="52"/>
      <c r="DW1183" s="52"/>
      <c r="DX1183" s="52"/>
      <c r="DY1183" s="52"/>
    </row>
    <row r="1184" spans="1:129" x14ac:dyDescent="0.25">
      <c r="A1184" s="6"/>
      <c r="B1184" s="7"/>
      <c r="D1184" s="29"/>
      <c r="F1184" s="7"/>
      <c r="I1184" s="52"/>
      <c r="J1184" s="144"/>
      <c r="K1184" s="55"/>
      <c r="L1184" s="52"/>
      <c r="M1184" s="55"/>
      <c r="N1184" s="52"/>
      <c r="O1184" s="52"/>
      <c r="P1184" s="95"/>
      <c r="Q1184" s="52"/>
      <c r="R1184" s="52"/>
      <c r="S1184" s="52"/>
      <c r="T1184" s="52"/>
      <c r="U1184" s="52"/>
      <c r="V1184" s="52"/>
      <c r="W1184" s="52"/>
      <c r="X1184" s="52"/>
      <c r="Y1184" s="52"/>
      <c r="Z1184" s="52"/>
      <c r="AA1184" s="52"/>
      <c r="AB1184" s="52"/>
      <c r="AC1184" s="52"/>
      <c r="AD1184" s="52"/>
      <c r="AE1184" s="52"/>
      <c r="AF1184" s="52"/>
      <c r="AG1184" s="52"/>
      <c r="AH1184" s="52"/>
      <c r="AI1184" s="52"/>
      <c r="AJ1184" s="52"/>
      <c r="AK1184" s="52"/>
      <c r="AL1184" s="52"/>
      <c r="AM1184" s="52"/>
      <c r="AN1184" s="52"/>
      <c r="AO1184" s="52"/>
      <c r="AP1184" s="52"/>
      <c r="AQ1184" s="52"/>
      <c r="AR1184" s="52"/>
      <c r="AS1184" s="52"/>
      <c r="AT1184" s="52"/>
      <c r="AU1184" s="52"/>
      <c r="AV1184" s="52"/>
      <c r="AW1184" s="52"/>
      <c r="AX1184" s="52"/>
      <c r="AY1184" s="52"/>
      <c r="AZ1184" s="52"/>
      <c r="BA1184" s="52"/>
      <c r="BB1184" s="52"/>
      <c r="BC1184" s="52"/>
      <c r="BD1184" s="52"/>
      <c r="BE1184" s="52"/>
      <c r="BF1184" s="52"/>
      <c r="BG1184" s="52"/>
      <c r="BH1184" s="52"/>
      <c r="BI1184" s="52"/>
      <c r="BJ1184" s="52"/>
      <c r="BK1184" s="52"/>
      <c r="BL1184" s="52"/>
      <c r="BM1184" s="52"/>
      <c r="BN1184" s="52"/>
      <c r="BO1184" s="52"/>
      <c r="BP1184" s="52"/>
      <c r="BQ1184" s="52"/>
      <c r="BR1184" s="52"/>
      <c r="BS1184" s="52"/>
      <c r="BT1184" s="52"/>
      <c r="BU1184" s="52"/>
      <c r="BV1184" s="52"/>
      <c r="BW1184" s="52"/>
      <c r="BX1184" s="52"/>
      <c r="BY1184" s="52"/>
      <c r="BZ1184" s="52"/>
      <c r="CA1184" s="52"/>
      <c r="CB1184" s="52"/>
      <c r="CC1184" s="52"/>
      <c r="CD1184" s="52"/>
      <c r="CE1184" s="52"/>
      <c r="CF1184" s="52"/>
      <c r="CG1184" s="52"/>
      <c r="CH1184" s="52"/>
      <c r="CI1184" s="52"/>
      <c r="CJ1184" s="52"/>
      <c r="CK1184" s="52"/>
      <c r="CL1184" s="52"/>
      <c r="CM1184" s="52"/>
      <c r="CN1184" s="52"/>
      <c r="CO1184" s="52"/>
      <c r="CP1184" s="52"/>
      <c r="CQ1184" s="52"/>
      <c r="CR1184" s="52"/>
      <c r="CS1184" s="52"/>
      <c r="CT1184" s="52"/>
      <c r="CU1184" s="52"/>
      <c r="CV1184" s="52"/>
      <c r="CW1184" s="52"/>
      <c r="CX1184" s="52"/>
      <c r="CY1184" s="52"/>
      <c r="CZ1184" s="52"/>
      <c r="DA1184" s="52"/>
      <c r="DB1184" s="52"/>
      <c r="DC1184" s="52"/>
      <c r="DD1184" s="52"/>
      <c r="DE1184" s="52"/>
      <c r="DF1184" s="52"/>
      <c r="DG1184" s="52"/>
      <c r="DH1184" s="52"/>
      <c r="DI1184" s="52"/>
      <c r="DJ1184" s="52"/>
      <c r="DK1184" s="52"/>
      <c r="DL1184" s="52"/>
      <c r="DM1184" s="52"/>
      <c r="DN1184" s="52"/>
      <c r="DO1184" s="52"/>
      <c r="DP1184" s="52"/>
      <c r="DQ1184" s="52"/>
      <c r="DR1184" s="52"/>
      <c r="DS1184" s="52"/>
      <c r="DT1184" s="52"/>
      <c r="DU1184" s="52"/>
      <c r="DV1184" s="52"/>
      <c r="DW1184" s="52"/>
      <c r="DX1184" s="52"/>
      <c r="DY1184" s="52"/>
    </row>
    <row r="1185" spans="1:129" x14ac:dyDescent="0.25">
      <c r="A1185" s="6"/>
      <c r="B1185" s="7"/>
      <c r="D1185" s="7"/>
      <c r="F1185" s="7"/>
      <c r="I1185" s="52"/>
      <c r="J1185" s="103"/>
      <c r="K1185" s="55"/>
      <c r="L1185" s="52"/>
      <c r="M1185" s="55"/>
      <c r="N1185" s="52"/>
      <c r="O1185" s="52"/>
      <c r="P1185" s="95"/>
      <c r="Q1185" s="52"/>
      <c r="R1185" s="52"/>
      <c r="S1185" s="52"/>
      <c r="T1185" s="52"/>
      <c r="U1185" s="52"/>
      <c r="V1185" s="52"/>
      <c r="W1185" s="52"/>
      <c r="X1185" s="52"/>
      <c r="Y1185" s="52"/>
      <c r="Z1185" s="52"/>
      <c r="AA1185" s="52"/>
      <c r="AB1185" s="52"/>
      <c r="AC1185" s="52"/>
      <c r="AD1185" s="52"/>
      <c r="AE1185" s="52"/>
      <c r="AF1185" s="52"/>
      <c r="AG1185" s="52"/>
      <c r="AH1185" s="52"/>
      <c r="AI1185" s="52"/>
      <c r="AJ1185" s="52"/>
      <c r="AK1185" s="52"/>
      <c r="AL1185" s="52"/>
      <c r="AM1185" s="52"/>
      <c r="AN1185" s="52"/>
      <c r="AO1185" s="52"/>
      <c r="AP1185" s="52"/>
      <c r="AQ1185" s="52"/>
      <c r="AR1185" s="52"/>
      <c r="AS1185" s="52"/>
      <c r="AT1185" s="52"/>
      <c r="AU1185" s="52"/>
      <c r="AV1185" s="52"/>
      <c r="AW1185" s="52"/>
      <c r="AX1185" s="52"/>
      <c r="AY1185" s="52"/>
      <c r="AZ1185" s="52"/>
      <c r="BA1185" s="52"/>
      <c r="BB1185" s="52"/>
      <c r="BC1185" s="52"/>
      <c r="BD1185" s="52"/>
      <c r="BE1185" s="52"/>
      <c r="BF1185" s="52"/>
      <c r="BG1185" s="52"/>
      <c r="BH1185" s="52"/>
      <c r="BI1185" s="52"/>
      <c r="BJ1185" s="52"/>
      <c r="BK1185" s="52"/>
      <c r="BL1185" s="52"/>
      <c r="BM1185" s="52"/>
      <c r="BN1185" s="52"/>
      <c r="BO1185" s="52"/>
      <c r="BP1185" s="52"/>
      <c r="BQ1185" s="52"/>
      <c r="BR1185" s="52"/>
      <c r="BS1185" s="52"/>
      <c r="BT1185" s="52"/>
      <c r="BU1185" s="52"/>
      <c r="BV1185" s="52"/>
      <c r="BW1185" s="52"/>
      <c r="BX1185" s="52"/>
      <c r="BY1185" s="52"/>
      <c r="BZ1185" s="52"/>
      <c r="CA1185" s="52"/>
      <c r="CB1185" s="52"/>
      <c r="CC1185" s="52"/>
      <c r="CD1185" s="52"/>
      <c r="CE1185" s="52"/>
      <c r="CF1185" s="52"/>
      <c r="CG1185" s="52"/>
      <c r="CH1185" s="52"/>
      <c r="CI1185" s="52"/>
      <c r="CJ1185" s="52"/>
      <c r="CK1185" s="52"/>
      <c r="CL1185" s="52"/>
      <c r="CM1185" s="52"/>
      <c r="CN1185" s="52"/>
      <c r="CO1185" s="52"/>
      <c r="CP1185" s="52"/>
      <c r="CQ1185" s="52"/>
      <c r="CR1185" s="52"/>
      <c r="CS1185" s="52"/>
      <c r="CT1185" s="52"/>
      <c r="CU1185" s="52"/>
      <c r="CV1185" s="52"/>
      <c r="CW1185" s="52"/>
      <c r="CX1185" s="52"/>
      <c r="CY1185" s="52"/>
      <c r="CZ1185" s="52"/>
      <c r="DA1185" s="52"/>
      <c r="DB1185" s="52"/>
      <c r="DC1185" s="52"/>
      <c r="DD1185" s="52"/>
      <c r="DE1185" s="52"/>
      <c r="DF1185" s="52"/>
      <c r="DG1185" s="52"/>
      <c r="DH1185" s="52"/>
      <c r="DI1185" s="52"/>
      <c r="DJ1185" s="52"/>
      <c r="DK1185" s="52"/>
      <c r="DL1185" s="52"/>
      <c r="DM1185" s="52"/>
      <c r="DN1185" s="52"/>
      <c r="DO1185" s="52"/>
      <c r="DP1185" s="52"/>
      <c r="DQ1185" s="52"/>
      <c r="DR1185" s="52"/>
      <c r="DS1185" s="52"/>
      <c r="DT1185" s="52"/>
      <c r="DU1185" s="52"/>
      <c r="DV1185" s="52"/>
      <c r="DW1185" s="52"/>
      <c r="DX1185" s="52"/>
      <c r="DY1185" s="52"/>
    </row>
    <row r="1186" spans="1:129" x14ac:dyDescent="0.25">
      <c r="A1186" s="35" t="s">
        <v>82</v>
      </c>
      <c r="B1186" s="36">
        <f>B1165+B1129+B1110+B1092+B1073+B1055+B1036+B1018+B1000+B982+B964+B946+B928+B910+B854+B797+B778+B759+B740+B722+B704+B650+B632+B613+B594+B576+B558+B540+B504+B486+B469+B451+B433+B415+B397+B379+B361+B343+B325+B307+B253+B235+B217+B199+B181+B163+B145+B127+B109+B73+B55</f>
        <v>6910500</v>
      </c>
      <c r="C1186" s="36"/>
      <c r="D1186" s="36">
        <f>D1165+D1129+D1110+D1092+D1073+D1055+D1036+D1018+D1000+D982+D964+D946+D928+D910+D854+D797+D778+D759+D740+D722+D704+D650+D632+D613+D594+D576+D558+D540+D504+D486+D469+D451+D433+D415+D397+D379+D361+D343+D325+D307+D253+D235+D217+D199+D181+D163+D145+D127+D109+D73+D55</f>
        <v>3887424.3099999991</v>
      </c>
      <c r="E1186" s="36"/>
      <c r="F1186" s="36">
        <f>F1165+F1129+F1110+F1092+F1073+F1055+F1036+F1018+F1000+F982+F964+F946+F928+F910+F854+F797+F778+F759+F740+F722+F704+F650+F613+F594+F576+F558+F540+F504+F486+F469+F451+F433+F415+F397+F379+F361+F343+F325+F307+F253+F235+F217+F199+F181+F163+F145+F127+F109+F73+F55</f>
        <v>2975155.7199999997</v>
      </c>
      <c r="G1186" s="37"/>
      <c r="H1186" s="37"/>
      <c r="I1186" s="52"/>
      <c r="J1186" s="103"/>
      <c r="K1186" s="55"/>
      <c r="L1186" s="52"/>
      <c r="M1186" s="55"/>
      <c r="N1186" s="52"/>
      <c r="O1186" s="52"/>
      <c r="P1186" s="95"/>
      <c r="Q1186" s="52"/>
      <c r="R1186" s="52"/>
      <c r="S1186" s="52"/>
      <c r="T1186" s="52"/>
      <c r="U1186" s="52"/>
      <c r="V1186" s="52"/>
      <c r="W1186" s="52"/>
      <c r="X1186" s="52"/>
      <c r="Y1186" s="52"/>
      <c r="Z1186" s="52"/>
      <c r="AA1186" s="52"/>
      <c r="AB1186" s="52"/>
      <c r="AC1186" s="52"/>
      <c r="AD1186" s="52"/>
      <c r="AE1186" s="52"/>
      <c r="AF1186" s="52"/>
      <c r="AG1186" s="52"/>
      <c r="AH1186" s="52"/>
      <c r="AI1186" s="52"/>
      <c r="AJ1186" s="52"/>
      <c r="AK1186" s="52"/>
      <c r="AL1186" s="52"/>
      <c r="AM1186" s="52"/>
      <c r="AN1186" s="52"/>
      <c r="AO1186" s="52"/>
      <c r="AP1186" s="52"/>
      <c r="AQ1186" s="52"/>
      <c r="AR1186" s="52"/>
      <c r="AS1186" s="52"/>
      <c r="AT1186" s="52"/>
      <c r="AU1186" s="52"/>
      <c r="AV1186" s="52"/>
      <c r="AW1186" s="52"/>
      <c r="AX1186" s="52"/>
      <c r="AY1186" s="52"/>
      <c r="AZ1186" s="52"/>
      <c r="BA1186" s="52"/>
      <c r="BB1186" s="52"/>
      <c r="BC1186" s="52"/>
      <c r="BD1186" s="52"/>
      <c r="BE1186" s="52"/>
      <c r="BF1186" s="52"/>
      <c r="BG1186" s="52"/>
      <c r="BH1186" s="52"/>
      <c r="BI1186" s="52"/>
      <c r="BJ1186" s="52"/>
      <c r="BK1186" s="52"/>
      <c r="BL1186" s="52"/>
      <c r="BM1186" s="52"/>
      <c r="BN1186" s="52"/>
      <c r="BO1186" s="52"/>
      <c r="BP1186" s="52"/>
      <c r="BQ1186" s="52"/>
      <c r="BR1186" s="52"/>
      <c r="BS1186" s="52"/>
      <c r="BT1186" s="52"/>
      <c r="BU1186" s="52"/>
      <c r="BV1186" s="52"/>
      <c r="BW1186" s="52"/>
      <c r="BX1186" s="52"/>
      <c r="BY1186" s="52"/>
      <c r="BZ1186" s="52"/>
      <c r="CA1186" s="52"/>
      <c r="CB1186" s="52"/>
      <c r="CC1186" s="52"/>
      <c r="CD1186" s="52"/>
      <c r="CE1186" s="52"/>
      <c r="CF1186" s="52"/>
      <c r="CG1186" s="52"/>
      <c r="CH1186" s="52"/>
      <c r="CI1186" s="52"/>
      <c r="CJ1186" s="52"/>
      <c r="CK1186" s="52"/>
      <c r="CL1186" s="52"/>
      <c r="CM1186" s="52"/>
      <c r="CN1186" s="52"/>
      <c r="CO1186" s="52"/>
      <c r="CP1186" s="52"/>
      <c r="CQ1186" s="52"/>
      <c r="CR1186" s="52"/>
      <c r="CS1186" s="52"/>
      <c r="CT1186" s="52"/>
      <c r="CU1186" s="52"/>
      <c r="CV1186" s="52"/>
      <c r="CW1186" s="52"/>
      <c r="CX1186" s="52"/>
      <c r="CY1186" s="52"/>
      <c r="CZ1186" s="52"/>
      <c r="DA1186" s="52"/>
      <c r="DB1186" s="52"/>
      <c r="DC1186" s="52"/>
      <c r="DD1186" s="52"/>
      <c r="DE1186" s="52"/>
      <c r="DF1186" s="52"/>
      <c r="DG1186" s="52"/>
      <c r="DH1186" s="52"/>
      <c r="DI1186" s="52"/>
      <c r="DJ1186" s="52"/>
      <c r="DK1186" s="52"/>
      <c r="DL1186" s="52"/>
      <c r="DM1186" s="52"/>
      <c r="DN1186" s="52"/>
      <c r="DO1186" s="52"/>
      <c r="DP1186" s="52"/>
      <c r="DQ1186" s="52"/>
      <c r="DR1186" s="52"/>
      <c r="DS1186" s="52"/>
      <c r="DT1186" s="52"/>
      <c r="DU1186" s="52"/>
      <c r="DV1186" s="52"/>
      <c r="DW1186" s="52"/>
      <c r="DX1186" s="52"/>
      <c r="DY1186" s="52"/>
    </row>
    <row r="1187" spans="1:129" x14ac:dyDescent="0.25">
      <c r="A1187" s="6"/>
      <c r="B1187" s="7"/>
      <c r="D1187" s="7"/>
      <c r="F1187" s="7"/>
      <c r="I1187" s="52"/>
      <c r="J1187" s="103"/>
      <c r="K1187" s="55"/>
      <c r="L1187" s="52"/>
      <c r="M1187" s="55"/>
      <c r="N1187" s="52"/>
      <c r="O1187" s="52"/>
      <c r="P1187" s="95"/>
      <c r="Q1187" s="52"/>
      <c r="R1187" s="52"/>
      <c r="S1187" s="52"/>
      <c r="T1187" s="52"/>
      <c r="U1187" s="52"/>
      <c r="V1187" s="52"/>
      <c r="W1187" s="52"/>
      <c r="X1187" s="52"/>
      <c r="Y1187" s="52"/>
      <c r="Z1187" s="52"/>
      <c r="AA1187" s="52"/>
      <c r="AB1187" s="52"/>
      <c r="AC1187" s="52"/>
      <c r="AD1187" s="52"/>
      <c r="AE1187" s="52"/>
      <c r="AF1187" s="52"/>
      <c r="AG1187" s="52"/>
      <c r="AH1187" s="52"/>
      <c r="AI1187" s="52"/>
      <c r="AJ1187" s="52"/>
      <c r="AK1187" s="52"/>
      <c r="AL1187" s="52"/>
      <c r="AM1187" s="52"/>
      <c r="AN1187" s="52"/>
      <c r="AO1187" s="52"/>
      <c r="AP1187" s="52"/>
      <c r="AQ1187" s="52"/>
      <c r="AR1187" s="52"/>
      <c r="AS1187" s="52"/>
      <c r="AT1187" s="52"/>
      <c r="AU1187" s="52"/>
      <c r="AV1187" s="52"/>
      <c r="AW1187" s="52"/>
      <c r="AX1187" s="52"/>
      <c r="AY1187" s="52"/>
      <c r="AZ1187" s="52"/>
      <c r="BA1187" s="52"/>
      <c r="BB1187" s="52"/>
      <c r="BC1187" s="52"/>
      <c r="BD1187" s="52"/>
      <c r="BE1187" s="52"/>
      <c r="BF1187" s="52"/>
      <c r="BG1187" s="52"/>
      <c r="BH1187" s="52"/>
      <c r="BI1187" s="52"/>
      <c r="BJ1187" s="52"/>
      <c r="BK1187" s="52"/>
      <c r="BL1187" s="52"/>
      <c r="BM1187" s="52"/>
      <c r="BN1187" s="52"/>
      <c r="BO1187" s="52"/>
      <c r="BP1187" s="52"/>
      <c r="BQ1187" s="52"/>
      <c r="BR1187" s="52"/>
      <c r="BS1187" s="52"/>
      <c r="BT1187" s="52"/>
      <c r="BU1187" s="52"/>
      <c r="BV1187" s="52"/>
      <c r="BW1187" s="52"/>
      <c r="BX1187" s="52"/>
      <c r="BY1187" s="52"/>
      <c r="BZ1187" s="52"/>
      <c r="CA1187" s="52"/>
      <c r="CB1187" s="52"/>
      <c r="CC1187" s="52"/>
      <c r="CD1187" s="52"/>
      <c r="CE1187" s="52"/>
      <c r="CF1187" s="52"/>
      <c r="CG1187" s="52"/>
      <c r="CH1187" s="52"/>
      <c r="CI1187" s="52"/>
      <c r="CJ1187" s="52"/>
      <c r="CK1187" s="52"/>
      <c r="CL1187" s="52"/>
      <c r="CM1187" s="52"/>
      <c r="CN1187" s="52"/>
      <c r="CO1187" s="52"/>
      <c r="CP1187" s="52"/>
      <c r="CQ1187" s="52"/>
      <c r="CR1187" s="52"/>
      <c r="CS1187" s="52"/>
      <c r="CT1187" s="52"/>
      <c r="CU1187" s="52"/>
      <c r="CV1187" s="52"/>
      <c r="CW1187" s="52"/>
      <c r="CX1187" s="52"/>
      <c r="CY1187" s="52"/>
      <c r="CZ1187" s="52"/>
      <c r="DA1187" s="52"/>
      <c r="DB1187" s="52"/>
      <c r="DC1187" s="52"/>
      <c r="DD1187" s="52"/>
      <c r="DE1187" s="52"/>
      <c r="DF1187" s="52"/>
      <c r="DG1187" s="52"/>
      <c r="DH1187" s="52"/>
      <c r="DI1187" s="52"/>
      <c r="DJ1187" s="52"/>
      <c r="DK1187" s="52"/>
      <c r="DL1187" s="52"/>
      <c r="DM1187" s="52"/>
      <c r="DN1187" s="52"/>
      <c r="DO1187" s="52"/>
      <c r="DP1187" s="52"/>
      <c r="DQ1187" s="52"/>
      <c r="DR1187" s="52"/>
      <c r="DS1187" s="52"/>
      <c r="DT1187" s="52"/>
      <c r="DU1187" s="52"/>
      <c r="DV1187" s="52"/>
      <c r="DW1187" s="52"/>
      <c r="DX1187" s="52"/>
      <c r="DY1187" s="52"/>
    </row>
    <row r="1188" spans="1:129" x14ac:dyDescent="0.25">
      <c r="A1188" s="6"/>
      <c r="B1188" s="7"/>
      <c r="D1188" s="7"/>
      <c r="F1188" s="7"/>
      <c r="I1188" s="52"/>
      <c r="J1188" s="103"/>
      <c r="K1188" s="55"/>
      <c r="L1188" s="52"/>
      <c r="M1188" s="55"/>
      <c r="N1188" s="52"/>
      <c r="O1188" s="52"/>
      <c r="P1188" s="95"/>
      <c r="Q1188" s="52"/>
      <c r="R1188" s="52"/>
      <c r="S1188" s="52"/>
      <c r="T1188" s="52"/>
      <c r="U1188" s="52"/>
      <c r="V1188" s="52"/>
      <c r="W1188" s="52"/>
      <c r="X1188" s="52"/>
      <c r="Y1188" s="52"/>
      <c r="Z1188" s="52"/>
      <c r="AA1188" s="52"/>
      <c r="AB1188" s="52"/>
      <c r="AC1188" s="52"/>
      <c r="AD1188" s="52"/>
      <c r="AE1188" s="52"/>
      <c r="AF1188" s="52"/>
      <c r="AG1188" s="52"/>
      <c r="AH1188" s="52"/>
      <c r="AI1188" s="52"/>
      <c r="AJ1188" s="52"/>
      <c r="AK1188" s="52"/>
      <c r="AL1188" s="52"/>
      <c r="AM1188" s="52"/>
      <c r="AN1188" s="52"/>
      <c r="AO1188" s="52"/>
      <c r="AP1188" s="52"/>
      <c r="AQ1188" s="52"/>
      <c r="AR1188" s="52"/>
      <c r="AS1188" s="52"/>
      <c r="AT1188" s="52"/>
      <c r="AU1188" s="52"/>
      <c r="AV1188" s="52"/>
      <c r="AW1188" s="52"/>
      <c r="AX1188" s="52"/>
      <c r="AY1188" s="52"/>
      <c r="AZ1188" s="52"/>
      <c r="BA1188" s="52"/>
      <c r="BB1188" s="52"/>
      <c r="BC1188" s="52"/>
      <c r="BD1188" s="52"/>
      <c r="BE1188" s="52"/>
      <c r="BF1188" s="52"/>
      <c r="BG1188" s="52"/>
      <c r="BH1188" s="52"/>
      <c r="BI1188" s="52"/>
      <c r="BJ1188" s="52"/>
      <c r="BK1188" s="52"/>
      <c r="BL1188" s="52"/>
      <c r="BM1188" s="52"/>
      <c r="BN1188" s="52"/>
      <c r="BO1188" s="52"/>
      <c r="BP1188" s="52"/>
      <c r="BQ1188" s="52"/>
      <c r="BR1188" s="52"/>
      <c r="BS1188" s="52"/>
      <c r="BT1188" s="52"/>
      <c r="BU1188" s="52"/>
      <c r="BV1188" s="52"/>
      <c r="BW1188" s="52"/>
      <c r="BX1188" s="52"/>
      <c r="BY1188" s="52"/>
      <c r="BZ1188" s="52"/>
      <c r="CA1188" s="52"/>
      <c r="CB1188" s="52"/>
      <c r="CC1188" s="52"/>
      <c r="CD1188" s="52"/>
      <c r="CE1188" s="52"/>
      <c r="CF1188" s="52"/>
      <c r="CG1188" s="52"/>
      <c r="CH1188" s="52"/>
      <c r="CI1188" s="52"/>
      <c r="CJ1188" s="52"/>
      <c r="CK1188" s="52"/>
      <c r="CL1188" s="52"/>
      <c r="CM1188" s="52"/>
      <c r="CN1188" s="52"/>
      <c r="CO1188" s="52"/>
      <c r="CP1188" s="52"/>
      <c r="CQ1188" s="52"/>
      <c r="CR1188" s="52"/>
      <c r="CS1188" s="52"/>
      <c r="CT1188" s="52"/>
      <c r="CU1188" s="52"/>
      <c r="CV1188" s="52"/>
      <c r="CW1188" s="52"/>
      <c r="CX1188" s="52"/>
      <c r="CY1188" s="52"/>
      <c r="CZ1188" s="52"/>
      <c r="DA1188" s="52"/>
      <c r="DB1188" s="52"/>
      <c r="DC1188" s="52"/>
      <c r="DD1188" s="52"/>
      <c r="DE1188" s="52"/>
      <c r="DF1188" s="52"/>
      <c r="DG1188" s="52"/>
      <c r="DH1188" s="52"/>
      <c r="DI1188" s="52"/>
      <c r="DJ1188" s="52"/>
      <c r="DK1188" s="52"/>
      <c r="DL1188" s="52"/>
      <c r="DM1188" s="52"/>
      <c r="DN1188" s="52"/>
      <c r="DO1188" s="52"/>
      <c r="DP1188" s="52"/>
      <c r="DQ1188" s="52"/>
      <c r="DR1188" s="52"/>
      <c r="DS1188" s="52"/>
      <c r="DT1188" s="52"/>
      <c r="DU1188" s="52"/>
      <c r="DV1188" s="52"/>
      <c r="DW1188" s="52"/>
      <c r="DX1188" s="52"/>
      <c r="DY1188" s="52"/>
    </row>
    <row r="1189" spans="1:129" x14ac:dyDescent="0.25">
      <c r="I1189" s="52"/>
      <c r="J1189" s="103"/>
      <c r="K1189" s="55"/>
      <c r="L1189" s="52"/>
      <c r="M1189" s="55"/>
      <c r="N1189" s="52"/>
      <c r="O1189" s="52"/>
      <c r="P1189" s="95"/>
      <c r="Q1189" s="52"/>
      <c r="R1189" s="52"/>
      <c r="S1189" s="52"/>
      <c r="T1189" s="52"/>
      <c r="U1189" s="52"/>
      <c r="V1189" s="52"/>
      <c r="W1189" s="52"/>
      <c r="X1189" s="52"/>
      <c r="Y1189" s="52"/>
      <c r="Z1189" s="52"/>
      <c r="AA1189" s="52"/>
      <c r="AB1189" s="52"/>
      <c r="AC1189" s="52"/>
      <c r="AD1189" s="52"/>
      <c r="AE1189" s="52"/>
      <c r="AF1189" s="52"/>
      <c r="AG1189" s="52"/>
      <c r="AH1189" s="52"/>
      <c r="AI1189" s="52"/>
      <c r="AJ1189" s="52"/>
      <c r="AK1189" s="52"/>
      <c r="AL1189" s="52"/>
      <c r="AM1189" s="52"/>
      <c r="AN1189" s="52"/>
      <c r="AO1189" s="52"/>
      <c r="AP1189" s="52"/>
      <c r="AQ1189" s="52"/>
      <c r="AR1189" s="52"/>
      <c r="AS1189" s="52"/>
      <c r="AT1189" s="52"/>
      <c r="AU1189" s="52"/>
      <c r="AV1189" s="52"/>
      <c r="AW1189" s="52"/>
      <c r="AX1189" s="52"/>
      <c r="AY1189" s="52"/>
      <c r="AZ1189" s="52"/>
      <c r="BA1189" s="52"/>
      <c r="BB1189" s="52"/>
      <c r="BC1189" s="52"/>
      <c r="BD1189" s="52"/>
      <c r="BE1189" s="52"/>
      <c r="BF1189" s="52"/>
      <c r="BG1189" s="52"/>
      <c r="BH1189" s="52"/>
      <c r="BI1189" s="52"/>
      <c r="BJ1189" s="52"/>
      <c r="BK1189" s="52"/>
      <c r="BL1189" s="52"/>
      <c r="BM1189" s="52"/>
      <c r="BN1189" s="52"/>
      <c r="BO1189" s="52"/>
      <c r="BP1189" s="52"/>
      <c r="BQ1189" s="52"/>
      <c r="BR1189" s="52"/>
      <c r="BS1189" s="52"/>
      <c r="BT1189" s="52"/>
      <c r="BU1189" s="52"/>
      <c r="BV1189" s="52"/>
      <c r="BW1189" s="52"/>
      <c r="BX1189" s="52"/>
      <c r="BY1189" s="52"/>
      <c r="BZ1189" s="52"/>
      <c r="CA1189" s="52"/>
      <c r="CB1189" s="52"/>
      <c r="CC1189" s="52"/>
      <c r="CD1189" s="52"/>
      <c r="CE1189" s="52"/>
      <c r="CF1189" s="52"/>
      <c r="CG1189" s="52"/>
      <c r="CH1189" s="52"/>
      <c r="CI1189" s="52"/>
      <c r="CJ1189" s="52"/>
      <c r="CK1189" s="52"/>
      <c r="CL1189" s="52"/>
      <c r="CM1189" s="52"/>
      <c r="CN1189" s="52"/>
      <c r="CO1189" s="52"/>
      <c r="CP1189" s="52"/>
      <c r="CQ1189" s="52"/>
      <c r="CR1189" s="52"/>
      <c r="CS1189" s="52"/>
      <c r="CT1189" s="52"/>
      <c r="CU1189" s="52"/>
      <c r="CV1189" s="52"/>
      <c r="CW1189" s="52"/>
      <c r="CX1189" s="52"/>
      <c r="CY1189" s="52"/>
      <c r="CZ1189" s="52"/>
      <c r="DA1189" s="52"/>
      <c r="DB1189" s="52"/>
      <c r="DC1189" s="52"/>
      <c r="DD1189" s="52"/>
      <c r="DE1189" s="52"/>
      <c r="DF1189" s="52"/>
      <c r="DG1189" s="52"/>
      <c r="DH1189" s="52"/>
      <c r="DI1189" s="52"/>
      <c r="DJ1189" s="52"/>
      <c r="DK1189" s="52"/>
      <c r="DL1189" s="52"/>
      <c r="DM1189" s="52"/>
      <c r="DN1189" s="52"/>
      <c r="DO1189" s="52"/>
      <c r="DP1189" s="52"/>
      <c r="DQ1189" s="52"/>
      <c r="DR1189" s="52"/>
      <c r="DS1189" s="52"/>
      <c r="DT1189" s="52"/>
      <c r="DU1189" s="52"/>
      <c r="DV1189" s="52"/>
      <c r="DW1189" s="52"/>
      <c r="DX1189" s="52"/>
      <c r="DY1189" s="52"/>
    </row>
    <row r="1190" spans="1:129" x14ac:dyDescent="0.25">
      <c r="A1190" s="15" t="s">
        <v>75</v>
      </c>
      <c r="B1190" s="30">
        <v>3000</v>
      </c>
      <c r="C1190" s="15"/>
      <c r="D1190" s="177" t="s">
        <v>77</v>
      </c>
      <c r="E1190" s="177"/>
      <c r="F1190" s="177"/>
      <c r="G1190" s="177"/>
      <c r="H1190" s="177"/>
      <c r="I1190" s="52"/>
      <c r="J1190" s="103"/>
      <c r="K1190" s="55"/>
      <c r="L1190" s="52"/>
      <c r="M1190" s="55"/>
      <c r="N1190" s="52"/>
      <c r="O1190" s="52"/>
      <c r="P1190" s="95"/>
      <c r="Q1190" s="52"/>
      <c r="R1190" s="52"/>
      <c r="S1190" s="52"/>
      <c r="T1190" s="52"/>
      <c r="U1190" s="52"/>
      <c r="V1190" s="52"/>
      <c r="W1190" s="52"/>
      <c r="X1190" s="52"/>
      <c r="Y1190" s="52"/>
      <c r="Z1190" s="52"/>
      <c r="AA1190" s="52"/>
      <c r="AB1190" s="52"/>
      <c r="AC1190" s="52"/>
      <c r="AD1190" s="52"/>
      <c r="AE1190" s="52"/>
      <c r="AF1190" s="52"/>
      <c r="AG1190" s="52"/>
      <c r="AH1190" s="52"/>
      <c r="AI1190" s="52"/>
      <c r="AJ1190" s="52"/>
      <c r="AK1190" s="52"/>
      <c r="AL1190" s="52"/>
      <c r="AM1190" s="52"/>
      <c r="AN1190" s="52"/>
      <c r="AO1190" s="52"/>
      <c r="AP1190" s="52"/>
      <c r="AQ1190" s="52"/>
      <c r="AR1190" s="52"/>
      <c r="AS1190" s="52"/>
      <c r="AT1190" s="52"/>
      <c r="AU1190" s="52"/>
      <c r="AV1190" s="52"/>
      <c r="AW1190" s="52"/>
      <c r="AX1190" s="52"/>
      <c r="AY1190" s="52"/>
      <c r="AZ1190" s="52"/>
      <c r="BA1190" s="52"/>
      <c r="BB1190" s="52"/>
      <c r="BC1190" s="52"/>
      <c r="BD1190" s="52"/>
      <c r="BE1190" s="52"/>
      <c r="BF1190" s="52"/>
      <c r="BG1190" s="52"/>
      <c r="BH1190" s="52"/>
      <c r="BI1190" s="52"/>
      <c r="BJ1190" s="52"/>
      <c r="BK1190" s="52"/>
      <c r="BL1190" s="52"/>
      <c r="BM1190" s="52"/>
      <c r="BN1190" s="52"/>
      <c r="BO1190" s="52"/>
      <c r="BP1190" s="52"/>
      <c r="BQ1190" s="52"/>
      <c r="BR1190" s="52"/>
      <c r="BS1190" s="52"/>
      <c r="BT1190" s="52"/>
      <c r="BU1190" s="52"/>
      <c r="BV1190" s="52"/>
      <c r="BW1190" s="52"/>
      <c r="BX1190" s="52"/>
      <c r="BY1190" s="52"/>
      <c r="BZ1190" s="52"/>
      <c r="CA1190" s="52"/>
      <c r="CB1190" s="52"/>
      <c r="CC1190" s="52"/>
      <c r="CD1190" s="52"/>
      <c r="CE1190" s="52"/>
      <c r="CF1190" s="52"/>
      <c r="CG1190" s="52"/>
      <c r="CH1190" s="52"/>
      <c r="CI1190" s="52"/>
      <c r="CJ1190" s="52"/>
      <c r="CK1190" s="52"/>
      <c r="CL1190" s="52"/>
      <c r="CM1190" s="52"/>
      <c r="CN1190" s="52"/>
      <c r="CO1190" s="52"/>
      <c r="CP1190" s="52"/>
      <c r="CQ1190" s="52"/>
      <c r="CR1190" s="52"/>
      <c r="CS1190" s="52"/>
      <c r="CT1190" s="52"/>
      <c r="CU1190" s="52"/>
      <c r="CV1190" s="52"/>
      <c r="CW1190" s="52"/>
      <c r="CX1190" s="52"/>
      <c r="CY1190" s="52"/>
      <c r="CZ1190" s="52"/>
      <c r="DA1190" s="52"/>
      <c r="DB1190" s="52"/>
      <c r="DC1190" s="52"/>
      <c r="DD1190" s="52"/>
      <c r="DE1190" s="52"/>
      <c r="DF1190" s="52"/>
      <c r="DG1190" s="52"/>
      <c r="DH1190" s="52"/>
      <c r="DI1190" s="52"/>
      <c r="DJ1190" s="52"/>
      <c r="DK1190" s="52"/>
      <c r="DL1190" s="52"/>
      <c r="DM1190" s="52"/>
      <c r="DN1190" s="52"/>
      <c r="DO1190" s="52"/>
      <c r="DP1190" s="52"/>
      <c r="DQ1190" s="52"/>
      <c r="DR1190" s="52"/>
      <c r="DS1190" s="52"/>
      <c r="DT1190" s="52"/>
      <c r="DU1190" s="52"/>
      <c r="DV1190" s="52"/>
      <c r="DW1190" s="52"/>
      <c r="DX1190" s="52"/>
      <c r="DY1190" s="52"/>
    </row>
    <row r="1191" spans="1:129" x14ac:dyDescent="0.25">
      <c r="I1191" s="52"/>
      <c r="J1191" s="103"/>
      <c r="K1191" s="55"/>
      <c r="L1191" s="52"/>
      <c r="M1191" s="55"/>
      <c r="N1191" s="52"/>
      <c r="O1191" s="52"/>
      <c r="P1191" s="95"/>
      <c r="Q1191" s="52"/>
      <c r="R1191" s="52"/>
      <c r="S1191" s="52"/>
      <c r="T1191" s="52"/>
      <c r="U1191" s="52"/>
      <c r="V1191" s="52"/>
      <c r="W1191" s="52"/>
      <c r="X1191" s="52"/>
      <c r="Y1191" s="52"/>
      <c r="Z1191" s="52"/>
      <c r="AA1191" s="52"/>
      <c r="AB1191" s="52"/>
      <c r="AC1191" s="52"/>
      <c r="AD1191" s="52"/>
      <c r="AE1191" s="52"/>
      <c r="AF1191" s="52"/>
      <c r="AG1191" s="52"/>
      <c r="AH1191" s="52"/>
      <c r="AI1191" s="52"/>
      <c r="AJ1191" s="52"/>
      <c r="AK1191" s="52"/>
      <c r="AL1191" s="52"/>
      <c r="AM1191" s="52"/>
      <c r="AN1191" s="52"/>
      <c r="AO1191" s="52"/>
      <c r="AP1191" s="52"/>
      <c r="AQ1191" s="52"/>
      <c r="AR1191" s="52"/>
      <c r="AS1191" s="52"/>
      <c r="AT1191" s="52"/>
      <c r="AU1191" s="52"/>
      <c r="AV1191" s="52"/>
      <c r="AW1191" s="52"/>
      <c r="AX1191" s="52"/>
      <c r="AY1191" s="52"/>
      <c r="AZ1191" s="52"/>
      <c r="BA1191" s="52"/>
      <c r="BB1191" s="52"/>
      <c r="BC1191" s="52"/>
      <c r="BD1191" s="52"/>
      <c r="BE1191" s="52"/>
      <c r="BF1191" s="52"/>
      <c r="BG1191" s="52"/>
      <c r="BH1191" s="52"/>
      <c r="BI1191" s="52"/>
      <c r="BJ1191" s="52"/>
      <c r="BK1191" s="52"/>
      <c r="BL1191" s="52"/>
      <c r="BM1191" s="52"/>
      <c r="BN1191" s="52"/>
      <c r="BO1191" s="52"/>
      <c r="BP1191" s="52"/>
      <c r="BQ1191" s="52"/>
      <c r="BR1191" s="52"/>
      <c r="BS1191" s="52"/>
      <c r="BT1191" s="52"/>
      <c r="BU1191" s="52"/>
      <c r="BV1191" s="52"/>
      <c r="BW1191" s="52"/>
      <c r="BX1191" s="52"/>
      <c r="BY1191" s="52"/>
      <c r="BZ1191" s="52"/>
      <c r="CA1191" s="52"/>
      <c r="CB1191" s="52"/>
      <c r="CC1191" s="52"/>
      <c r="CD1191" s="52"/>
      <c r="CE1191" s="52"/>
      <c r="CF1191" s="52"/>
      <c r="CG1191" s="52"/>
      <c r="CH1191" s="52"/>
      <c r="CI1191" s="52"/>
      <c r="CJ1191" s="52"/>
      <c r="CK1191" s="52"/>
      <c r="CL1191" s="52"/>
      <c r="CM1191" s="52"/>
      <c r="CN1191" s="52"/>
      <c r="CO1191" s="52"/>
      <c r="CP1191" s="52"/>
      <c r="CQ1191" s="52"/>
      <c r="CR1191" s="52"/>
      <c r="CS1191" s="52"/>
      <c r="CT1191" s="52"/>
      <c r="CU1191" s="52"/>
      <c r="CV1191" s="52"/>
      <c r="CW1191" s="52"/>
      <c r="CX1191" s="52"/>
      <c r="CY1191" s="52"/>
      <c r="CZ1191" s="52"/>
      <c r="DA1191" s="52"/>
      <c r="DB1191" s="52"/>
      <c r="DC1191" s="52"/>
      <c r="DD1191" s="52"/>
      <c r="DE1191" s="52"/>
      <c r="DF1191" s="52"/>
      <c r="DG1191" s="52"/>
      <c r="DH1191" s="52"/>
      <c r="DI1191" s="52"/>
      <c r="DJ1191" s="52"/>
      <c r="DK1191" s="52"/>
      <c r="DL1191" s="52"/>
      <c r="DM1191" s="52"/>
      <c r="DN1191" s="52"/>
      <c r="DO1191" s="52"/>
      <c r="DP1191" s="52"/>
      <c r="DQ1191" s="52"/>
      <c r="DR1191" s="52"/>
      <c r="DS1191" s="52"/>
      <c r="DT1191" s="52"/>
      <c r="DU1191" s="52"/>
      <c r="DV1191" s="52"/>
      <c r="DW1191" s="52"/>
      <c r="DX1191" s="52"/>
      <c r="DY1191" s="52"/>
    </row>
    <row r="1192" spans="1:129" ht="20.100000000000001" customHeight="1" x14ac:dyDescent="0.25">
      <c r="A1192" s="22">
        <v>31101</v>
      </c>
      <c r="B1192" s="173" t="s">
        <v>54</v>
      </c>
      <c r="C1192" s="173"/>
      <c r="D1192" s="173"/>
      <c r="E1192" s="173"/>
      <c r="F1192" s="173"/>
      <c r="G1192" s="173"/>
      <c r="H1192" s="173"/>
      <c r="I1192" s="52"/>
      <c r="J1192" s="103"/>
      <c r="K1192" s="55"/>
      <c r="L1192" s="52"/>
      <c r="M1192" s="55"/>
      <c r="N1192" s="52"/>
      <c r="O1192" s="52"/>
      <c r="P1192" s="95"/>
      <c r="Q1192" s="52"/>
      <c r="R1192" s="52"/>
      <c r="S1192" s="52"/>
      <c r="T1192" s="52"/>
      <c r="U1192" s="52"/>
      <c r="V1192" s="52"/>
      <c r="W1192" s="52"/>
      <c r="X1192" s="52"/>
      <c r="Y1192" s="52"/>
      <c r="Z1192" s="52"/>
      <c r="AA1192" s="52"/>
      <c r="AB1192" s="52"/>
      <c r="AC1192" s="52"/>
      <c r="AD1192" s="52"/>
      <c r="AE1192" s="52"/>
      <c r="AF1192" s="52"/>
      <c r="AG1192" s="52"/>
      <c r="AH1192" s="52"/>
      <c r="AI1192" s="52"/>
      <c r="AJ1192" s="52"/>
      <c r="AK1192" s="52"/>
      <c r="AL1192" s="52"/>
      <c r="AM1192" s="52"/>
      <c r="AN1192" s="52"/>
      <c r="AO1192" s="52"/>
      <c r="AP1192" s="52"/>
      <c r="AQ1192" s="52"/>
      <c r="AR1192" s="52"/>
      <c r="AS1192" s="52"/>
      <c r="AT1192" s="52"/>
      <c r="AU1192" s="52"/>
      <c r="AV1192" s="52"/>
      <c r="AW1192" s="52"/>
      <c r="AX1192" s="52"/>
      <c r="AY1192" s="52"/>
      <c r="AZ1192" s="52"/>
      <c r="BA1192" s="52"/>
      <c r="BB1192" s="52"/>
      <c r="BC1192" s="52"/>
      <c r="BD1192" s="52"/>
      <c r="BE1192" s="52"/>
      <c r="BF1192" s="52"/>
      <c r="BG1192" s="52"/>
      <c r="BH1192" s="52"/>
      <c r="BI1192" s="52"/>
      <c r="BJ1192" s="52"/>
      <c r="BK1192" s="52"/>
      <c r="BL1192" s="52"/>
      <c r="BM1192" s="52"/>
      <c r="BN1192" s="52"/>
      <c r="BO1192" s="52"/>
      <c r="BP1192" s="52"/>
      <c r="BQ1192" s="52"/>
      <c r="BR1192" s="52"/>
      <c r="BS1192" s="52"/>
      <c r="BT1192" s="52"/>
      <c r="BU1192" s="52"/>
      <c r="BV1192" s="52"/>
      <c r="BW1192" s="52"/>
      <c r="BX1192" s="52"/>
      <c r="BY1192" s="52"/>
      <c r="BZ1192" s="52"/>
      <c r="CA1192" s="52"/>
      <c r="CB1192" s="52"/>
      <c r="CC1192" s="52"/>
      <c r="CD1192" s="52"/>
      <c r="CE1192" s="52"/>
      <c r="CF1192" s="52"/>
      <c r="CG1192" s="52"/>
      <c r="CH1192" s="52"/>
      <c r="CI1192" s="52"/>
      <c r="CJ1192" s="52"/>
      <c r="CK1192" s="52"/>
      <c r="CL1192" s="52"/>
      <c r="CM1192" s="52"/>
      <c r="CN1192" s="52"/>
      <c r="CO1192" s="52"/>
      <c r="CP1192" s="52"/>
      <c r="CQ1192" s="52"/>
      <c r="CR1192" s="52"/>
      <c r="CS1192" s="52"/>
      <c r="CT1192" s="52"/>
      <c r="CU1192" s="52"/>
      <c r="CV1192" s="52"/>
      <c r="CW1192" s="52"/>
      <c r="CX1192" s="52"/>
      <c r="CY1192" s="52"/>
      <c r="CZ1192" s="52"/>
      <c r="DA1192" s="52"/>
      <c r="DB1192" s="52"/>
      <c r="DC1192" s="52"/>
      <c r="DD1192" s="52"/>
      <c r="DE1192" s="52"/>
      <c r="DF1192" s="52"/>
      <c r="DG1192" s="52"/>
      <c r="DH1192" s="52"/>
      <c r="DI1192" s="52"/>
      <c r="DJ1192" s="52"/>
      <c r="DK1192" s="52"/>
      <c r="DL1192" s="52"/>
      <c r="DM1192" s="52"/>
      <c r="DN1192" s="52"/>
      <c r="DO1192" s="52"/>
      <c r="DP1192" s="52"/>
      <c r="DQ1192" s="52"/>
      <c r="DR1192" s="52"/>
      <c r="DS1192" s="52"/>
      <c r="DT1192" s="52"/>
      <c r="DU1192" s="52"/>
      <c r="DV1192" s="52"/>
      <c r="DW1192" s="52"/>
      <c r="DX1192" s="52"/>
      <c r="DY1192" s="52"/>
    </row>
    <row r="1193" spans="1:129" x14ac:dyDescent="0.25">
      <c r="D1193" s="23">
        <v>1000000</v>
      </c>
      <c r="E1193" s="2">
        <v>12</v>
      </c>
      <c r="F1193" s="2"/>
      <c r="G1193" s="10">
        <f>D1193/E1193</f>
        <v>83333.333333333328</v>
      </c>
      <c r="I1193" s="52"/>
      <c r="J1193" s="103"/>
      <c r="K1193" s="55"/>
      <c r="L1193" s="52"/>
      <c r="M1193" s="55"/>
      <c r="N1193" s="52"/>
      <c r="O1193" s="52"/>
      <c r="P1193" s="95"/>
      <c r="Q1193" s="52"/>
      <c r="R1193" s="52"/>
      <c r="S1193" s="52"/>
      <c r="T1193" s="52"/>
      <c r="U1193" s="52"/>
      <c r="V1193" s="52"/>
      <c r="W1193" s="52"/>
      <c r="X1193" s="52"/>
      <c r="Y1193" s="52"/>
      <c r="Z1193" s="52"/>
      <c r="AA1193" s="52"/>
      <c r="AB1193" s="52"/>
      <c r="AC1193" s="52"/>
      <c r="AD1193" s="52"/>
      <c r="AE1193" s="52"/>
      <c r="AF1193" s="52"/>
      <c r="AG1193" s="52"/>
      <c r="AH1193" s="52"/>
      <c r="AI1193" s="52"/>
      <c r="AJ1193" s="52"/>
      <c r="AK1193" s="52"/>
      <c r="AL1193" s="52"/>
      <c r="AM1193" s="52"/>
      <c r="AN1193" s="52"/>
      <c r="AO1193" s="52"/>
      <c r="AP1193" s="52"/>
      <c r="AQ1193" s="52"/>
      <c r="AR1193" s="52"/>
      <c r="AS1193" s="52"/>
      <c r="AT1193" s="52"/>
      <c r="AU1193" s="52"/>
      <c r="AV1193" s="52"/>
      <c r="AW1193" s="52"/>
      <c r="AX1193" s="52"/>
      <c r="AY1193" s="52"/>
      <c r="AZ1193" s="52"/>
      <c r="BA1193" s="52"/>
      <c r="BB1193" s="52"/>
      <c r="BC1193" s="52"/>
      <c r="BD1193" s="52"/>
      <c r="BE1193" s="52"/>
      <c r="BF1193" s="52"/>
      <c r="BG1193" s="52"/>
      <c r="BH1193" s="52"/>
      <c r="BI1193" s="52"/>
      <c r="BJ1193" s="52"/>
      <c r="BK1193" s="52"/>
      <c r="BL1193" s="52"/>
      <c r="BM1193" s="52"/>
      <c r="BN1193" s="52"/>
      <c r="BO1193" s="52"/>
      <c r="BP1193" s="52"/>
      <c r="BQ1193" s="52"/>
      <c r="BR1193" s="52"/>
      <c r="BS1193" s="52"/>
      <c r="BT1193" s="52"/>
      <c r="BU1193" s="52"/>
      <c r="BV1193" s="52"/>
      <c r="BW1193" s="52"/>
      <c r="BX1193" s="52"/>
      <c r="BY1193" s="52"/>
      <c r="BZ1193" s="52"/>
      <c r="CA1193" s="52"/>
      <c r="CB1193" s="52"/>
      <c r="CC1193" s="52"/>
      <c r="CD1193" s="52"/>
      <c r="CE1193" s="52"/>
      <c r="CF1193" s="52"/>
      <c r="CG1193" s="52"/>
      <c r="CH1193" s="52"/>
      <c r="CI1193" s="52"/>
      <c r="CJ1193" s="52"/>
      <c r="CK1193" s="52"/>
      <c r="CL1193" s="52"/>
      <c r="CM1193" s="52"/>
      <c r="CN1193" s="52"/>
      <c r="CO1193" s="52"/>
      <c r="CP1193" s="52"/>
      <c r="CQ1193" s="52"/>
      <c r="CR1193" s="52"/>
      <c r="CS1193" s="52"/>
      <c r="CT1193" s="52"/>
      <c r="CU1193" s="52"/>
      <c r="CV1193" s="52"/>
      <c r="CW1193" s="52"/>
      <c r="CX1193" s="52"/>
      <c r="CY1193" s="52"/>
      <c r="CZ1193" s="52"/>
      <c r="DA1193" s="52"/>
      <c r="DB1193" s="52"/>
      <c r="DC1193" s="52"/>
      <c r="DD1193" s="52"/>
      <c r="DE1193" s="52"/>
      <c r="DF1193" s="52"/>
      <c r="DG1193" s="52"/>
      <c r="DH1193" s="52"/>
      <c r="DI1193" s="52"/>
      <c r="DJ1193" s="52"/>
      <c r="DK1193" s="52"/>
      <c r="DL1193" s="52"/>
      <c r="DM1193" s="52"/>
      <c r="DN1193" s="52"/>
      <c r="DO1193" s="52"/>
      <c r="DP1193" s="52"/>
      <c r="DQ1193" s="52"/>
      <c r="DR1193" s="52"/>
      <c r="DS1193" s="52"/>
      <c r="DT1193" s="52"/>
      <c r="DU1193" s="52"/>
      <c r="DV1193" s="52"/>
      <c r="DW1193" s="52"/>
      <c r="DX1193" s="52"/>
      <c r="DY1193" s="52"/>
    </row>
    <row r="1194" spans="1:129" s="20" customFormat="1" ht="20.100000000000001" customHeight="1" x14ac:dyDescent="0.25">
      <c r="B1194" s="22" t="s">
        <v>1</v>
      </c>
      <c r="C1194" s="22"/>
      <c r="D1194" s="24" t="s">
        <v>2</v>
      </c>
      <c r="E1194" s="25"/>
      <c r="F1194" s="31" t="s">
        <v>3</v>
      </c>
      <c r="G1194" s="26"/>
      <c r="I1194" s="52"/>
      <c r="J1194" s="103"/>
      <c r="K1194" s="55"/>
      <c r="L1194" s="52"/>
      <c r="M1194" s="55"/>
      <c r="N1194" s="52"/>
      <c r="O1194" s="52"/>
      <c r="P1194" s="95"/>
      <c r="Q1194" s="52"/>
      <c r="R1194" s="96"/>
      <c r="S1194" s="96"/>
      <c r="T1194" s="96"/>
      <c r="U1194" s="96"/>
      <c r="V1194" s="96"/>
      <c r="W1194" s="96"/>
      <c r="X1194" s="96"/>
      <c r="Y1194" s="96"/>
      <c r="Z1194" s="96"/>
      <c r="AA1194" s="96"/>
      <c r="AB1194" s="96"/>
      <c r="AC1194" s="96"/>
      <c r="AD1194" s="96"/>
      <c r="AE1194" s="96"/>
      <c r="AF1194" s="96"/>
      <c r="AG1194" s="96"/>
      <c r="AH1194" s="96"/>
      <c r="AI1194" s="96"/>
      <c r="AJ1194" s="96"/>
      <c r="AK1194" s="96"/>
      <c r="AL1194" s="96"/>
      <c r="AM1194" s="96"/>
      <c r="AN1194" s="96"/>
      <c r="AO1194" s="96"/>
      <c r="AP1194" s="96"/>
      <c r="AQ1194" s="96"/>
      <c r="AR1194" s="96"/>
      <c r="AS1194" s="96"/>
      <c r="AT1194" s="96"/>
      <c r="AU1194" s="96"/>
      <c r="AV1194" s="96"/>
      <c r="AW1194" s="96"/>
      <c r="AX1194" s="96"/>
      <c r="AY1194" s="96"/>
      <c r="AZ1194" s="96"/>
      <c r="BA1194" s="96"/>
      <c r="BB1194" s="96"/>
      <c r="BC1194" s="96"/>
      <c r="BD1194" s="96"/>
      <c r="BE1194" s="96"/>
      <c r="BF1194" s="96"/>
      <c r="BG1194" s="96"/>
      <c r="BH1194" s="96"/>
      <c r="BI1194" s="96"/>
      <c r="BJ1194" s="96"/>
      <c r="BK1194" s="96"/>
      <c r="BL1194" s="96"/>
      <c r="BM1194" s="96"/>
      <c r="BN1194" s="96"/>
      <c r="BO1194" s="96"/>
      <c r="BP1194" s="96"/>
      <c r="BQ1194" s="96"/>
      <c r="BR1194" s="96"/>
      <c r="BS1194" s="96"/>
      <c r="BT1194" s="96"/>
      <c r="BU1194" s="96"/>
      <c r="BV1194" s="96"/>
      <c r="BW1194" s="96"/>
      <c r="BX1194" s="96"/>
      <c r="BY1194" s="96"/>
      <c r="BZ1194" s="96"/>
      <c r="CA1194" s="96"/>
      <c r="CB1194" s="96"/>
      <c r="CC1194" s="96"/>
      <c r="CD1194" s="96"/>
      <c r="CE1194" s="96"/>
      <c r="CF1194" s="96"/>
      <c r="CG1194" s="96"/>
      <c r="CH1194" s="96"/>
      <c r="CI1194" s="96"/>
      <c r="CJ1194" s="96"/>
      <c r="CK1194" s="96"/>
      <c r="CL1194" s="96"/>
      <c r="CM1194" s="96"/>
      <c r="CN1194" s="96"/>
      <c r="CO1194" s="96"/>
      <c r="CP1194" s="96"/>
      <c r="CQ1194" s="96"/>
      <c r="CR1194" s="96"/>
      <c r="CS1194" s="96"/>
      <c r="CT1194" s="96"/>
      <c r="CU1194" s="96"/>
      <c r="CV1194" s="96"/>
      <c r="CW1194" s="96"/>
      <c r="CX1194" s="96"/>
      <c r="CY1194" s="96"/>
      <c r="CZ1194" s="96"/>
      <c r="DA1194" s="96"/>
      <c r="DB1194" s="96"/>
      <c r="DC1194" s="96"/>
      <c r="DD1194" s="96"/>
      <c r="DE1194" s="96"/>
      <c r="DF1194" s="96"/>
      <c r="DG1194" s="96"/>
      <c r="DH1194" s="96"/>
      <c r="DI1194" s="96"/>
      <c r="DJ1194" s="96"/>
      <c r="DK1194" s="96"/>
      <c r="DL1194" s="96"/>
      <c r="DM1194" s="96"/>
      <c r="DN1194" s="96"/>
      <c r="DO1194" s="96"/>
      <c r="DP1194" s="96"/>
      <c r="DQ1194" s="96"/>
      <c r="DR1194" s="96"/>
      <c r="DS1194" s="96"/>
      <c r="DT1194" s="96"/>
      <c r="DU1194" s="96"/>
      <c r="DV1194" s="96"/>
      <c r="DW1194" s="96"/>
      <c r="DX1194" s="96"/>
      <c r="DY1194" s="96"/>
    </row>
    <row r="1195" spans="1:129" x14ac:dyDescent="0.25">
      <c r="A1195" s="19" t="s">
        <v>4</v>
      </c>
      <c r="B1195" s="5">
        <v>83333</v>
      </c>
      <c r="D1195" s="5">
        <f>B1195-F1195</f>
        <v>83333</v>
      </c>
      <c r="F1195" s="5">
        <f>SUM(J1195:AZ1195)</f>
        <v>0</v>
      </c>
      <c r="I1195" s="96"/>
      <c r="J1195" s="95"/>
      <c r="K1195" s="107"/>
      <c r="L1195" s="96"/>
      <c r="M1195" s="107"/>
      <c r="N1195" s="96"/>
      <c r="O1195" s="96"/>
      <c r="P1195" s="95"/>
      <c r="Q1195" s="96"/>
      <c r="R1195" s="52"/>
      <c r="S1195" s="52"/>
      <c r="T1195" s="52"/>
      <c r="U1195" s="52"/>
      <c r="V1195" s="52"/>
      <c r="W1195" s="52"/>
      <c r="X1195" s="52"/>
      <c r="Y1195" s="52"/>
      <c r="Z1195" s="52"/>
      <c r="AA1195" s="52"/>
      <c r="AB1195" s="52"/>
      <c r="AC1195" s="52"/>
      <c r="AD1195" s="52"/>
      <c r="AE1195" s="52"/>
      <c r="AF1195" s="52"/>
      <c r="AG1195" s="52"/>
      <c r="AH1195" s="52"/>
      <c r="AI1195" s="52"/>
      <c r="AJ1195" s="52"/>
      <c r="AK1195" s="52"/>
      <c r="AL1195" s="52"/>
      <c r="AM1195" s="52"/>
      <c r="AN1195" s="52"/>
      <c r="AO1195" s="52"/>
      <c r="AP1195" s="52"/>
      <c r="AQ1195" s="52"/>
      <c r="AR1195" s="52"/>
      <c r="AS1195" s="52"/>
      <c r="AT1195" s="52"/>
      <c r="AU1195" s="52"/>
      <c r="AV1195" s="52"/>
      <c r="AW1195" s="52"/>
      <c r="AX1195" s="52"/>
      <c r="AY1195" s="52"/>
      <c r="AZ1195" s="52"/>
      <c r="BA1195" s="52"/>
      <c r="BB1195" s="52"/>
      <c r="BC1195" s="52"/>
      <c r="BD1195" s="52"/>
      <c r="BE1195" s="52"/>
      <c r="BF1195" s="52"/>
      <c r="BG1195" s="52"/>
      <c r="BH1195" s="52"/>
      <c r="BI1195" s="52"/>
      <c r="BJ1195" s="52"/>
      <c r="BK1195" s="52"/>
      <c r="BL1195" s="52"/>
      <c r="BM1195" s="52"/>
      <c r="BN1195" s="52"/>
      <c r="BO1195" s="52"/>
      <c r="BP1195" s="52"/>
      <c r="BQ1195" s="52"/>
      <c r="BR1195" s="52"/>
      <c r="BS1195" s="52"/>
      <c r="BT1195" s="52"/>
      <c r="BU1195" s="52"/>
      <c r="BV1195" s="52"/>
      <c r="BW1195" s="52"/>
      <c r="BX1195" s="52"/>
      <c r="BY1195" s="52"/>
      <c r="BZ1195" s="52"/>
      <c r="CA1195" s="52"/>
      <c r="CB1195" s="52"/>
      <c r="CC1195" s="52"/>
      <c r="CD1195" s="52"/>
      <c r="CE1195" s="52"/>
      <c r="CF1195" s="52"/>
      <c r="CG1195" s="52"/>
      <c r="CH1195" s="52"/>
      <c r="CI1195" s="52"/>
      <c r="CJ1195" s="52"/>
      <c r="CK1195" s="52"/>
      <c r="CL1195" s="52"/>
      <c r="CM1195" s="52"/>
      <c r="CN1195" s="52"/>
      <c r="CO1195" s="52"/>
      <c r="CP1195" s="52"/>
      <c r="CQ1195" s="52"/>
      <c r="CR1195" s="52"/>
      <c r="CS1195" s="52"/>
      <c r="CT1195" s="52"/>
      <c r="CU1195" s="52"/>
      <c r="CV1195" s="52"/>
      <c r="CW1195" s="52"/>
      <c r="CX1195" s="52"/>
      <c r="CY1195" s="52"/>
      <c r="CZ1195" s="52"/>
      <c r="DA1195" s="52"/>
      <c r="DB1195" s="52"/>
      <c r="DC1195" s="52"/>
      <c r="DD1195" s="52"/>
      <c r="DE1195" s="52"/>
      <c r="DF1195" s="52"/>
      <c r="DG1195" s="52"/>
      <c r="DH1195" s="52"/>
      <c r="DI1195" s="52"/>
      <c r="DJ1195" s="52"/>
      <c r="DK1195" s="52"/>
      <c r="DL1195" s="52"/>
      <c r="DM1195" s="52"/>
      <c r="DN1195" s="52"/>
      <c r="DO1195" s="52"/>
      <c r="DP1195" s="52"/>
      <c r="DQ1195" s="52"/>
      <c r="DR1195" s="52"/>
      <c r="DS1195" s="52"/>
      <c r="DT1195" s="52"/>
      <c r="DU1195" s="52"/>
      <c r="DV1195" s="52"/>
      <c r="DW1195" s="52"/>
      <c r="DX1195" s="52"/>
      <c r="DY1195" s="52"/>
    </row>
    <row r="1196" spans="1:129" x14ac:dyDescent="0.25">
      <c r="A1196" s="19" t="s">
        <v>5</v>
      </c>
      <c r="B1196" s="5">
        <v>83333</v>
      </c>
      <c r="D1196" s="5">
        <f t="shared" ref="D1196:D1206" si="193">B1196-F1196</f>
        <v>83333</v>
      </c>
      <c r="F1196" s="5">
        <f t="shared" ref="F1196" si="194">SUM(J1196:AZ1196)</f>
        <v>0</v>
      </c>
      <c r="I1196" s="55"/>
      <c r="J1196" s="103"/>
      <c r="K1196" s="55"/>
      <c r="L1196" s="52"/>
      <c r="M1196" s="55"/>
      <c r="N1196" s="52"/>
      <c r="O1196" s="52"/>
      <c r="P1196" s="95"/>
      <c r="Q1196" s="52"/>
      <c r="R1196" s="52"/>
      <c r="S1196" s="52"/>
      <c r="T1196" s="52"/>
      <c r="U1196" s="52"/>
      <c r="V1196" s="52"/>
      <c r="W1196" s="52"/>
      <c r="X1196" s="52"/>
      <c r="Y1196" s="52"/>
      <c r="Z1196" s="52"/>
      <c r="AA1196" s="52"/>
      <c r="AB1196" s="52"/>
      <c r="AC1196" s="52"/>
      <c r="AD1196" s="52"/>
      <c r="AE1196" s="52"/>
      <c r="AF1196" s="52"/>
      <c r="AG1196" s="52"/>
      <c r="AH1196" s="52"/>
      <c r="AI1196" s="52"/>
      <c r="AJ1196" s="52"/>
      <c r="AK1196" s="52"/>
      <c r="AL1196" s="52"/>
      <c r="AM1196" s="52"/>
      <c r="AN1196" s="52"/>
      <c r="AO1196" s="52"/>
      <c r="AP1196" s="52"/>
      <c r="AQ1196" s="52"/>
      <c r="AR1196" s="52"/>
      <c r="AS1196" s="52"/>
      <c r="AT1196" s="52"/>
      <c r="AU1196" s="52"/>
      <c r="AV1196" s="52"/>
      <c r="AW1196" s="52"/>
      <c r="AX1196" s="52"/>
      <c r="AY1196" s="52"/>
      <c r="AZ1196" s="52"/>
      <c r="BA1196" s="52"/>
      <c r="BB1196" s="52"/>
      <c r="BC1196" s="52"/>
      <c r="BD1196" s="52"/>
      <c r="BE1196" s="52"/>
      <c r="BF1196" s="52"/>
      <c r="BG1196" s="52"/>
      <c r="BH1196" s="52"/>
      <c r="BI1196" s="52"/>
      <c r="BJ1196" s="52"/>
      <c r="BK1196" s="52"/>
      <c r="BL1196" s="52"/>
      <c r="BM1196" s="52"/>
      <c r="BN1196" s="52"/>
      <c r="BO1196" s="52"/>
      <c r="BP1196" s="52"/>
      <c r="BQ1196" s="52"/>
      <c r="BR1196" s="52"/>
      <c r="BS1196" s="52"/>
      <c r="BT1196" s="52"/>
      <c r="BU1196" s="52"/>
      <c r="BV1196" s="52"/>
      <c r="BW1196" s="52"/>
      <c r="BX1196" s="52"/>
      <c r="BY1196" s="52"/>
      <c r="BZ1196" s="52"/>
      <c r="CA1196" s="52"/>
      <c r="CB1196" s="52"/>
      <c r="CC1196" s="52"/>
      <c r="CD1196" s="52"/>
      <c r="CE1196" s="52"/>
      <c r="CF1196" s="52"/>
      <c r="CG1196" s="52"/>
      <c r="CH1196" s="52"/>
      <c r="CI1196" s="52"/>
      <c r="CJ1196" s="52"/>
      <c r="CK1196" s="52"/>
      <c r="CL1196" s="52"/>
      <c r="CM1196" s="52"/>
      <c r="CN1196" s="52"/>
      <c r="CO1196" s="52"/>
      <c r="CP1196" s="52"/>
      <c r="CQ1196" s="52"/>
      <c r="CR1196" s="52"/>
      <c r="CS1196" s="52"/>
      <c r="CT1196" s="52"/>
      <c r="CU1196" s="52"/>
      <c r="CV1196" s="52"/>
      <c r="CW1196" s="52"/>
      <c r="CX1196" s="52"/>
      <c r="CY1196" s="52"/>
      <c r="CZ1196" s="52"/>
      <c r="DA1196" s="52"/>
      <c r="DB1196" s="52"/>
      <c r="DC1196" s="52"/>
      <c r="DD1196" s="52"/>
      <c r="DE1196" s="52"/>
      <c r="DF1196" s="52"/>
      <c r="DG1196" s="52"/>
      <c r="DH1196" s="52"/>
      <c r="DI1196" s="52"/>
      <c r="DJ1196" s="52"/>
      <c r="DK1196" s="52"/>
      <c r="DL1196" s="52"/>
      <c r="DM1196" s="52"/>
      <c r="DN1196" s="52"/>
      <c r="DO1196" s="52"/>
      <c r="DP1196" s="52"/>
      <c r="DQ1196" s="52"/>
      <c r="DR1196" s="52"/>
      <c r="DS1196" s="52"/>
      <c r="DT1196" s="52"/>
      <c r="DU1196" s="52"/>
      <c r="DV1196" s="52"/>
      <c r="DW1196" s="52"/>
      <c r="DX1196" s="52"/>
      <c r="DY1196" s="52"/>
    </row>
    <row r="1197" spans="1:129" x14ac:dyDescent="0.25">
      <c r="A1197" s="19" t="s">
        <v>6</v>
      </c>
      <c r="B1197" s="5">
        <v>83333</v>
      </c>
      <c r="D1197" s="5">
        <f t="shared" si="193"/>
        <v>83333</v>
      </c>
      <c r="F1197" s="5">
        <f>SUM(J1197:AZ1197)</f>
        <v>0</v>
      </c>
      <c r="I1197" s="55"/>
      <c r="J1197" s="103"/>
      <c r="K1197" s="55"/>
      <c r="L1197" s="52"/>
      <c r="M1197" s="55"/>
      <c r="N1197" s="52"/>
      <c r="O1197" s="52"/>
      <c r="P1197" s="95"/>
      <c r="Q1197" s="52"/>
      <c r="R1197" s="52"/>
      <c r="S1197" s="52"/>
      <c r="T1197" s="52"/>
      <c r="U1197" s="52"/>
      <c r="V1197" s="52"/>
      <c r="W1197" s="52"/>
      <c r="X1197" s="52"/>
      <c r="Y1197" s="52"/>
      <c r="Z1197" s="52"/>
      <c r="AA1197" s="52"/>
      <c r="AB1197" s="52"/>
      <c r="AC1197" s="52"/>
      <c r="AD1197" s="52"/>
      <c r="AE1197" s="52"/>
      <c r="AF1197" s="52"/>
      <c r="AG1197" s="52"/>
      <c r="AH1197" s="52"/>
      <c r="AI1197" s="52"/>
      <c r="AJ1197" s="52"/>
      <c r="AK1197" s="52"/>
      <c r="AL1197" s="52"/>
      <c r="AM1197" s="52"/>
      <c r="AN1197" s="52"/>
      <c r="AO1197" s="52"/>
      <c r="AP1197" s="52"/>
      <c r="AQ1197" s="52"/>
      <c r="AR1197" s="52"/>
      <c r="AS1197" s="52"/>
      <c r="AT1197" s="52"/>
      <c r="AU1197" s="52"/>
      <c r="AV1197" s="52"/>
      <c r="AW1197" s="52"/>
      <c r="AX1197" s="52"/>
      <c r="AY1197" s="52"/>
      <c r="AZ1197" s="52"/>
      <c r="BA1197" s="52"/>
      <c r="BB1197" s="52"/>
      <c r="BC1197" s="52"/>
      <c r="BD1197" s="52"/>
      <c r="BE1197" s="52"/>
      <c r="BF1197" s="52"/>
      <c r="BG1197" s="52"/>
      <c r="BH1197" s="52"/>
      <c r="BI1197" s="52"/>
      <c r="BJ1197" s="52"/>
      <c r="BK1197" s="52"/>
      <c r="BL1197" s="52"/>
      <c r="BM1197" s="52"/>
      <c r="BN1197" s="52"/>
      <c r="BO1197" s="52"/>
      <c r="BP1197" s="52"/>
      <c r="BQ1197" s="52"/>
      <c r="BR1197" s="52"/>
      <c r="BS1197" s="52"/>
      <c r="BT1197" s="52"/>
      <c r="BU1197" s="52"/>
      <c r="BV1197" s="52"/>
      <c r="BW1197" s="52"/>
      <c r="BX1197" s="52"/>
      <c r="BY1197" s="52"/>
      <c r="BZ1197" s="52"/>
      <c r="CA1197" s="52"/>
      <c r="CB1197" s="52"/>
      <c r="CC1197" s="52"/>
      <c r="CD1197" s="52"/>
      <c r="CE1197" s="52"/>
      <c r="CF1197" s="52"/>
      <c r="CG1197" s="52"/>
      <c r="CH1197" s="52"/>
      <c r="CI1197" s="52"/>
      <c r="CJ1197" s="52"/>
      <c r="CK1197" s="52"/>
      <c r="CL1197" s="52"/>
      <c r="CM1197" s="52"/>
      <c r="CN1197" s="52"/>
      <c r="CO1197" s="52"/>
      <c r="CP1197" s="52"/>
      <c r="CQ1197" s="52"/>
      <c r="CR1197" s="52"/>
      <c r="CS1197" s="52"/>
      <c r="CT1197" s="52"/>
      <c r="CU1197" s="52"/>
      <c r="CV1197" s="52"/>
      <c r="CW1197" s="52"/>
      <c r="CX1197" s="52"/>
      <c r="CY1197" s="52"/>
      <c r="CZ1197" s="52"/>
      <c r="DA1197" s="52"/>
      <c r="DB1197" s="52"/>
      <c r="DC1197" s="52"/>
      <c r="DD1197" s="52"/>
      <c r="DE1197" s="52"/>
      <c r="DF1197" s="52"/>
      <c r="DG1197" s="52"/>
      <c r="DH1197" s="52"/>
      <c r="DI1197" s="52"/>
      <c r="DJ1197" s="52"/>
      <c r="DK1197" s="52"/>
      <c r="DL1197" s="52"/>
      <c r="DM1197" s="52"/>
      <c r="DN1197" s="52"/>
      <c r="DO1197" s="52"/>
      <c r="DP1197" s="52"/>
      <c r="DQ1197" s="52"/>
      <c r="DR1197" s="52"/>
      <c r="DS1197" s="52"/>
      <c r="DT1197" s="52"/>
      <c r="DU1197" s="52"/>
      <c r="DV1197" s="52"/>
      <c r="DW1197" s="52"/>
      <c r="DX1197" s="52"/>
      <c r="DY1197" s="52"/>
    </row>
    <row r="1198" spans="1:129" x14ac:dyDescent="0.25">
      <c r="A1198" s="19" t="s">
        <v>7</v>
      </c>
      <c r="B1198" s="5">
        <v>83333</v>
      </c>
      <c r="D1198" s="5">
        <f t="shared" si="193"/>
        <v>83333</v>
      </c>
      <c r="F1198" s="5">
        <f t="shared" ref="F1198:F1201" si="195">SUM(J1198:AZ1198)</f>
        <v>0</v>
      </c>
      <c r="I1198" s="55"/>
      <c r="J1198" s="103"/>
      <c r="K1198" s="55"/>
      <c r="L1198" s="52"/>
      <c r="M1198" s="55"/>
      <c r="N1198" s="52"/>
      <c r="O1198" s="52"/>
      <c r="P1198" s="95"/>
      <c r="Q1198" s="52"/>
      <c r="R1198" s="52"/>
      <c r="S1198" s="52"/>
      <c r="T1198" s="52"/>
      <c r="U1198" s="52"/>
      <c r="V1198" s="52"/>
      <c r="W1198" s="52"/>
      <c r="X1198" s="52"/>
      <c r="Y1198" s="52"/>
      <c r="Z1198" s="52"/>
      <c r="AA1198" s="52"/>
      <c r="AB1198" s="52"/>
      <c r="AC1198" s="52"/>
      <c r="AD1198" s="52"/>
      <c r="AE1198" s="52"/>
      <c r="AF1198" s="52"/>
      <c r="AG1198" s="52"/>
      <c r="AH1198" s="52"/>
      <c r="AI1198" s="52"/>
      <c r="AJ1198" s="52"/>
      <c r="AK1198" s="52"/>
      <c r="AL1198" s="52"/>
      <c r="AM1198" s="52"/>
      <c r="AN1198" s="52"/>
      <c r="AO1198" s="52"/>
      <c r="AP1198" s="52"/>
      <c r="AQ1198" s="52"/>
      <c r="AR1198" s="52"/>
      <c r="AS1198" s="52"/>
      <c r="AT1198" s="52"/>
      <c r="AU1198" s="52"/>
      <c r="AV1198" s="52"/>
      <c r="AW1198" s="52"/>
      <c r="AX1198" s="52"/>
      <c r="AY1198" s="52"/>
      <c r="AZ1198" s="52"/>
      <c r="BA1198" s="52"/>
      <c r="BB1198" s="52"/>
      <c r="BC1198" s="52"/>
      <c r="BD1198" s="52"/>
      <c r="BE1198" s="52"/>
      <c r="BF1198" s="52"/>
      <c r="BG1198" s="52"/>
      <c r="BH1198" s="52"/>
      <c r="BI1198" s="52"/>
      <c r="BJ1198" s="52"/>
      <c r="BK1198" s="52"/>
      <c r="BL1198" s="52"/>
      <c r="BM1198" s="52"/>
      <c r="BN1198" s="52"/>
      <c r="BO1198" s="52"/>
      <c r="BP1198" s="52"/>
      <c r="BQ1198" s="52"/>
      <c r="BR1198" s="52"/>
      <c r="BS1198" s="52"/>
      <c r="BT1198" s="52"/>
      <c r="BU1198" s="52"/>
      <c r="BV1198" s="52"/>
      <c r="BW1198" s="52"/>
      <c r="BX1198" s="52"/>
      <c r="BY1198" s="52"/>
      <c r="BZ1198" s="52"/>
      <c r="CA1198" s="52"/>
      <c r="CB1198" s="52"/>
      <c r="CC1198" s="52"/>
      <c r="CD1198" s="52"/>
      <c r="CE1198" s="52"/>
      <c r="CF1198" s="52"/>
      <c r="CG1198" s="52"/>
      <c r="CH1198" s="52"/>
      <c r="CI1198" s="52"/>
      <c r="CJ1198" s="52"/>
      <c r="CK1198" s="52"/>
      <c r="CL1198" s="52"/>
      <c r="CM1198" s="52"/>
      <c r="CN1198" s="52"/>
      <c r="CO1198" s="52"/>
      <c r="CP1198" s="52"/>
      <c r="CQ1198" s="52"/>
      <c r="CR1198" s="52"/>
      <c r="CS1198" s="52"/>
      <c r="CT1198" s="52"/>
      <c r="CU1198" s="52"/>
      <c r="CV1198" s="52"/>
      <c r="CW1198" s="52"/>
      <c r="CX1198" s="52"/>
      <c r="CY1198" s="52"/>
      <c r="CZ1198" s="52"/>
      <c r="DA1198" s="52"/>
      <c r="DB1198" s="52"/>
      <c r="DC1198" s="52"/>
      <c r="DD1198" s="52"/>
      <c r="DE1198" s="52"/>
      <c r="DF1198" s="52"/>
      <c r="DG1198" s="52"/>
      <c r="DH1198" s="52"/>
      <c r="DI1198" s="52"/>
      <c r="DJ1198" s="52"/>
      <c r="DK1198" s="52"/>
      <c r="DL1198" s="52"/>
      <c r="DM1198" s="52"/>
      <c r="DN1198" s="52"/>
      <c r="DO1198" s="52"/>
      <c r="DP1198" s="52"/>
      <c r="DQ1198" s="52"/>
      <c r="DR1198" s="52"/>
      <c r="DS1198" s="52"/>
      <c r="DT1198" s="52"/>
      <c r="DU1198" s="52"/>
      <c r="DV1198" s="52"/>
      <c r="DW1198" s="52"/>
      <c r="DX1198" s="52"/>
      <c r="DY1198" s="52"/>
    </row>
    <row r="1199" spans="1:129" x14ac:dyDescent="0.25">
      <c r="A1199" s="19" t="s">
        <v>55</v>
      </c>
      <c r="B1199" s="5">
        <v>83333</v>
      </c>
      <c r="D1199" s="5">
        <f t="shared" si="193"/>
        <v>83333</v>
      </c>
      <c r="F1199" s="5">
        <f t="shared" si="195"/>
        <v>0</v>
      </c>
      <c r="I1199" s="55"/>
      <c r="J1199" s="103"/>
      <c r="K1199" s="55"/>
      <c r="L1199" s="52"/>
      <c r="M1199" s="55"/>
      <c r="N1199" s="52"/>
      <c r="O1199" s="52"/>
      <c r="P1199" s="95"/>
      <c r="Q1199" s="52"/>
      <c r="R1199" s="52"/>
      <c r="S1199" s="52"/>
      <c r="T1199" s="52"/>
      <c r="U1199" s="52"/>
      <c r="V1199" s="52"/>
      <c r="W1199" s="52"/>
      <c r="X1199" s="52"/>
      <c r="Y1199" s="52"/>
      <c r="Z1199" s="52"/>
      <c r="AA1199" s="52"/>
      <c r="AB1199" s="52"/>
      <c r="AC1199" s="52"/>
      <c r="AD1199" s="52"/>
      <c r="AE1199" s="52"/>
      <c r="AF1199" s="52"/>
      <c r="AG1199" s="52"/>
      <c r="AH1199" s="52"/>
      <c r="AI1199" s="52"/>
      <c r="AJ1199" s="52"/>
      <c r="AK1199" s="52"/>
      <c r="AL1199" s="52"/>
      <c r="AM1199" s="52"/>
      <c r="AN1199" s="52"/>
      <c r="AO1199" s="52"/>
      <c r="AP1199" s="52"/>
      <c r="AQ1199" s="52"/>
      <c r="AR1199" s="52"/>
      <c r="AS1199" s="52"/>
      <c r="AT1199" s="52"/>
      <c r="AU1199" s="52"/>
      <c r="AV1199" s="52"/>
      <c r="AW1199" s="52"/>
      <c r="AX1199" s="52"/>
      <c r="AY1199" s="52"/>
      <c r="AZ1199" s="52"/>
      <c r="BA1199" s="52"/>
      <c r="BB1199" s="52"/>
      <c r="BC1199" s="52"/>
      <c r="BD1199" s="52"/>
      <c r="BE1199" s="52"/>
      <c r="BF1199" s="52"/>
      <c r="BG1199" s="52"/>
      <c r="BH1199" s="52"/>
      <c r="BI1199" s="52"/>
      <c r="BJ1199" s="52"/>
      <c r="BK1199" s="52"/>
      <c r="BL1199" s="52"/>
      <c r="BM1199" s="52"/>
      <c r="BN1199" s="52"/>
      <c r="BO1199" s="52"/>
      <c r="BP1199" s="52"/>
      <c r="BQ1199" s="52"/>
      <c r="BR1199" s="52"/>
      <c r="BS1199" s="52"/>
      <c r="BT1199" s="52"/>
      <c r="BU1199" s="52"/>
      <c r="BV1199" s="52"/>
      <c r="BW1199" s="52"/>
      <c r="BX1199" s="52"/>
      <c r="BY1199" s="52"/>
      <c r="BZ1199" s="52"/>
      <c r="CA1199" s="52"/>
      <c r="CB1199" s="52"/>
      <c r="CC1199" s="52"/>
      <c r="CD1199" s="52"/>
      <c r="CE1199" s="52"/>
      <c r="CF1199" s="52"/>
      <c r="CG1199" s="52"/>
      <c r="CH1199" s="52"/>
      <c r="CI1199" s="52"/>
      <c r="CJ1199" s="52"/>
      <c r="CK1199" s="52"/>
      <c r="CL1199" s="52"/>
      <c r="CM1199" s="52"/>
      <c r="CN1199" s="52"/>
      <c r="CO1199" s="52"/>
      <c r="CP1199" s="52"/>
      <c r="CQ1199" s="52"/>
      <c r="CR1199" s="52"/>
      <c r="CS1199" s="52"/>
      <c r="CT1199" s="52"/>
      <c r="CU1199" s="52"/>
      <c r="CV1199" s="52"/>
      <c r="CW1199" s="52"/>
      <c r="CX1199" s="52"/>
      <c r="CY1199" s="52"/>
      <c r="CZ1199" s="52"/>
      <c r="DA1199" s="52"/>
      <c r="DB1199" s="52"/>
      <c r="DC1199" s="52"/>
      <c r="DD1199" s="52"/>
      <c r="DE1199" s="52"/>
      <c r="DF1199" s="52"/>
      <c r="DG1199" s="52"/>
      <c r="DH1199" s="52"/>
      <c r="DI1199" s="52"/>
      <c r="DJ1199" s="52"/>
      <c r="DK1199" s="52"/>
      <c r="DL1199" s="52"/>
      <c r="DM1199" s="52"/>
      <c r="DN1199" s="52"/>
      <c r="DO1199" s="52"/>
      <c r="DP1199" s="52"/>
      <c r="DQ1199" s="52"/>
      <c r="DR1199" s="52"/>
      <c r="DS1199" s="52"/>
      <c r="DT1199" s="52"/>
      <c r="DU1199" s="52"/>
      <c r="DV1199" s="52"/>
      <c r="DW1199" s="52"/>
      <c r="DX1199" s="52"/>
      <c r="DY1199" s="52"/>
    </row>
    <row r="1200" spans="1:129" x14ac:dyDescent="0.25">
      <c r="A1200" s="19" t="s">
        <v>9</v>
      </c>
      <c r="B1200" s="5">
        <v>83333</v>
      </c>
      <c r="D1200" s="5">
        <f t="shared" si="193"/>
        <v>83333</v>
      </c>
      <c r="F1200" s="5">
        <f t="shared" si="195"/>
        <v>0</v>
      </c>
      <c r="I1200" s="55"/>
      <c r="J1200" s="103"/>
      <c r="K1200" s="55"/>
      <c r="L1200" s="52"/>
      <c r="M1200" s="55"/>
      <c r="N1200" s="52"/>
      <c r="O1200" s="52"/>
      <c r="P1200" s="95"/>
      <c r="Q1200" s="52"/>
      <c r="R1200" s="52"/>
      <c r="S1200" s="52"/>
      <c r="T1200" s="52"/>
      <c r="U1200" s="52"/>
      <c r="V1200" s="52"/>
      <c r="W1200" s="52"/>
      <c r="X1200" s="52"/>
      <c r="Y1200" s="52"/>
      <c r="Z1200" s="52"/>
      <c r="AA1200" s="52"/>
      <c r="AB1200" s="52"/>
      <c r="AC1200" s="52"/>
      <c r="AD1200" s="52"/>
      <c r="AE1200" s="52"/>
      <c r="AF1200" s="52"/>
      <c r="AG1200" s="52"/>
      <c r="AH1200" s="52"/>
      <c r="AI1200" s="52"/>
      <c r="AJ1200" s="52"/>
      <c r="AK1200" s="52"/>
      <c r="AL1200" s="52"/>
      <c r="AM1200" s="52"/>
      <c r="AN1200" s="52"/>
      <c r="AO1200" s="52"/>
      <c r="AP1200" s="52"/>
      <c r="AQ1200" s="52"/>
      <c r="AR1200" s="52"/>
      <c r="AS1200" s="52"/>
      <c r="AT1200" s="52"/>
      <c r="AU1200" s="52"/>
      <c r="AV1200" s="52"/>
      <c r="AW1200" s="52"/>
      <c r="AX1200" s="52"/>
      <c r="AY1200" s="52"/>
      <c r="AZ1200" s="52"/>
      <c r="BA1200" s="52"/>
      <c r="BB1200" s="52"/>
      <c r="BC1200" s="52"/>
      <c r="BD1200" s="52"/>
      <c r="BE1200" s="52"/>
      <c r="BF1200" s="52"/>
      <c r="BG1200" s="52"/>
      <c r="BH1200" s="52"/>
      <c r="BI1200" s="52"/>
      <c r="BJ1200" s="52"/>
      <c r="BK1200" s="52"/>
      <c r="BL1200" s="52"/>
      <c r="BM1200" s="52"/>
      <c r="BN1200" s="52"/>
      <c r="BO1200" s="52"/>
      <c r="BP1200" s="52"/>
      <c r="BQ1200" s="52"/>
      <c r="BR1200" s="52"/>
      <c r="BS1200" s="52"/>
      <c r="BT1200" s="52"/>
      <c r="BU1200" s="52"/>
      <c r="BV1200" s="52"/>
      <c r="BW1200" s="52"/>
      <c r="BX1200" s="52"/>
      <c r="BY1200" s="52"/>
      <c r="BZ1200" s="52"/>
      <c r="CA1200" s="52"/>
      <c r="CB1200" s="52"/>
      <c r="CC1200" s="52"/>
      <c r="CD1200" s="52"/>
      <c r="CE1200" s="52"/>
      <c r="CF1200" s="52"/>
      <c r="CG1200" s="52"/>
      <c r="CH1200" s="52"/>
      <c r="CI1200" s="52"/>
      <c r="CJ1200" s="52"/>
      <c r="CK1200" s="52"/>
      <c r="CL1200" s="52"/>
      <c r="CM1200" s="52"/>
      <c r="CN1200" s="52"/>
      <c r="CO1200" s="52"/>
      <c r="CP1200" s="52"/>
      <c r="CQ1200" s="52"/>
      <c r="CR1200" s="52"/>
      <c r="CS1200" s="52"/>
      <c r="CT1200" s="52"/>
      <c r="CU1200" s="52"/>
      <c r="CV1200" s="52"/>
      <c r="CW1200" s="52"/>
      <c r="CX1200" s="52"/>
      <c r="CY1200" s="52"/>
      <c r="CZ1200" s="52"/>
      <c r="DA1200" s="52"/>
      <c r="DB1200" s="52"/>
      <c r="DC1200" s="52"/>
      <c r="DD1200" s="52"/>
      <c r="DE1200" s="52"/>
      <c r="DF1200" s="52"/>
      <c r="DG1200" s="52"/>
      <c r="DH1200" s="52"/>
      <c r="DI1200" s="52"/>
      <c r="DJ1200" s="52"/>
      <c r="DK1200" s="52"/>
      <c r="DL1200" s="52"/>
      <c r="DM1200" s="52"/>
      <c r="DN1200" s="52"/>
      <c r="DO1200" s="52"/>
      <c r="DP1200" s="52"/>
      <c r="DQ1200" s="52"/>
      <c r="DR1200" s="52"/>
      <c r="DS1200" s="52"/>
      <c r="DT1200" s="52"/>
      <c r="DU1200" s="52"/>
      <c r="DV1200" s="52"/>
      <c r="DW1200" s="52"/>
      <c r="DX1200" s="52"/>
      <c r="DY1200" s="52"/>
    </row>
    <row r="1201" spans="1:129" x14ac:dyDescent="0.25">
      <c r="A1201" s="19" t="s">
        <v>10</v>
      </c>
      <c r="B1201" s="5">
        <v>83333</v>
      </c>
      <c r="D1201" s="5">
        <f t="shared" si="193"/>
        <v>83333</v>
      </c>
      <c r="F1201" s="5">
        <f t="shared" si="195"/>
        <v>0</v>
      </c>
      <c r="I1201" s="55"/>
      <c r="J1201" s="103"/>
      <c r="K1201" s="55"/>
      <c r="L1201" s="52"/>
      <c r="M1201" s="55"/>
      <c r="N1201" s="52"/>
      <c r="O1201" s="52"/>
      <c r="P1201" s="95"/>
      <c r="Q1201" s="52"/>
      <c r="R1201" s="52"/>
      <c r="S1201" s="52"/>
      <c r="T1201" s="52"/>
      <c r="U1201" s="52"/>
      <c r="V1201" s="52"/>
      <c r="W1201" s="52"/>
      <c r="X1201" s="52"/>
      <c r="Y1201" s="52"/>
      <c r="Z1201" s="52"/>
      <c r="AA1201" s="52"/>
      <c r="AB1201" s="52"/>
      <c r="AC1201" s="52"/>
      <c r="AD1201" s="52"/>
      <c r="AE1201" s="52"/>
      <c r="AF1201" s="52"/>
      <c r="AG1201" s="52"/>
      <c r="AH1201" s="52"/>
      <c r="AI1201" s="52"/>
      <c r="AJ1201" s="52"/>
      <c r="AK1201" s="52"/>
      <c r="AL1201" s="52"/>
      <c r="AM1201" s="52"/>
      <c r="AN1201" s="52"/>
      <c r="AO1201" s="52"/>
      <c r="AP1201" s="52"/>
      <c r="AQ1201" s="52"/>
      <c r="AR1201" s="52"/>
      <c r="AS1201" s="52"/>
      <c r="AT1201" s="52"/>
      <c r="AU1201" s="52"/>
      <c r="AV1201" s="52"/>
      <c r="AW1201" s="52"/>
      <c r="AX1201" s="52"/>
      <c r="AY1201" s="52"/>
      <c r="AZ1201" s="52"/>
      <c r="BA1201" s="52"/>
      <c r="BB1201" s="52"/>
      <c r="BC1201" s="52"/>
      <c r="BD1201" s="52"/>
      <c r="BE1201" s="52"/>
      <c r="BF1201" s="52"/>
      <c r="BG1201" s="52"/>
      <c r="BH1201" s="52"/>
      <c r="BI1201" s="52"/>
      <c r="BJ1201" s="52"/>
      <c r="BK1201" s="52"/>
      <c r="BL1201" s="52"/>
      <c r="BM1201" s="52"/>
      <c r="BN1201" s="52"/>
      <c r="BO1201" s="52"/>
      <c r="BP1201" s="52"/>
      <c r="BQ1201" s="52"/>
      <c r="BR1201" s="52"/>
      <c r="BS1201" s="52"/>
      <c r="BT1201" s="52"/>
      <c r="BU1201" s="52"/>
      <c r="BV1201" s="52"/>
      <c r="BW1201" s="52"/>
      <c r="BX1201" s="52"/>
      <c r="BY1201" s="52"/>
      <c r="BZ1201" s="52"/>
      <c r="CA1201" s="52"/>
      <c r="CB1201" s="52"/>
      <c r="CC1201" s="52"/>
      <c r="CD1201" s="52"/>
      <c r="CE1201" s="52"/>
      <c r="CF1201" s="52"/>
      <c r="CG1201" s="52"/>
      <c r="CH1201" s="52"/>
      <c r="CI1201" s="52"/>
      <c r="CJ1201" s="52"/>
      <c r="CK1201" s="52"/>
      <c r="CL1201" s="52"/>
      <c r="CM1201" s="52"/>
      <c r="CN1201" s="52"/>
      <c r="CO1201" s="52"/>
      <c r="CP1201" s="52"/>
      <c r="CQ1201" s="52"/>
      <c r="CR1201" s="52"/>
      <c r="CS1201" s="52"/>
      <c r="CT1201" s="52"/>
      <c r="CU1201" s="52"/>
      <c r="CV1201" s="52"/>
      <c r="CW1201" s="52"/>
      <c r="CX1201" s="52"/>
      <c r="CY1201" s="52"/>
      <c r="CZ1201" s="52"/>
      <c r="DA1201" s="52"/>
      <c r="DB1201" s="52"/>
      <c r="DC1201" s="52"/>
      <c r="DD1201" s="52"/>
      <c r="DE1201" s="52"/>
      <c r="DF1201" s="52"/>
      <c r="DG1201" s="52"/>
      <c r="DH1201" s="52"/>
      <c r="DI1201" s="52"/>
      <c r="DJ1201" s="52"/>
      <c r="DK1201" s="52"/>
      <c r="DL1201" s="52"/>
      <c r="DM1201" s="52"/>
      <c r="DN1201" s="52"/>
      <c r="DO1201" s="52"/>
      <c r="DP1201" s="52"/>
      <c r="DQ1201" s="52"/>
      <c r="DR1201" s="52"/>
      <c r="DS1201" s="52"/>
      <c r="DT1201" s="52"/>
      <c r="DU1201" s="52"/>
      <c r="DV1201" s="52"/>
      <c r="DW1201" s="52"/>
      <c r="DX1201" s="52"/>
      <c r="DY1201" s="52"/>
    </row>
    <row r="1202" spans="1:129" x14ac:dyDescent="0.25">
      <c r="A1202" s="19" t="s">
        <v>11</v>
      </c>
      <c r="B1202" s="5">
        <v>83333</v>
      </c>
      <c r="D1202" s="5">
        <f t="shared" si="193"/>
        <v>83333</v>
      </c>
      <c r="F1202" s="5">
        <f t="shared" ref="F1202:F1206" si="196">SUM(J1202:AZ1202)</f>
        <v>0</v>
      </c>
      <c r="I1202" s="55"/>
      <c r="J1202" s="103"/>
      <c r="K1202" s="55"/>
      <c r="L1202" s="52"/>
      <c r="M1202" s="55"/>
      <c r="N1202" s="52"/>
      <c r="O1202" s="52"/>
      <c r="P1202" s="95"/>
      <c r="Q1202" s="52"/>
      <c r="R1202" s="52"/>
      <c r="S1202" s="52"/>
      <c r="T1202" s="52"/>
      <c r="U1202" s="52"/>
      <c r="V1202" s="52"/>
      <c r="W1202" s="52"/>
      <c r="X1202" s="52"/>
      <c r="Y1202" s="52"/>
      <c r="Z1202" s="52"/>
      <c r="AA1202" s="52"/>
      <c r="AB1202" s="52"/>
      <c r="AC1202" s="52"/>
      <c r="AD1202" s="52"/>
      <c r="AE1202" s="52"/>
      <c r="AF1202" s="52"/>
      <c r="AG1202" s="52"/>
      <c r="AH1202" s="52"/>
      <c r="AI1202" s="52"/>
      <c r="AJ1202" s="52"/>
      <c r="AK1202" s="52"/>
      <c r="AL1202" s="52"/>
      <c r="AM1202" s="52"/>
      <c r="AN1202" s="52"/>
      <c r="AO1202" s="52"/>
      <c r="AP1202" s="52"/>
      <c r="AQ1202" s="52"/>
      <c r="AR1202" s="52"/>
      <c r="AS1202" s="52"/>
      <c r="AT1202" s="52"/>
      <c r="AU1202" s="52"/>
      <c r="AV1202" s="52"/>
      <c r="AW1202" s="52"/>
      <c r="AX1202" s="52"/>
      <c r="AY1202" s="52"/>
      <c r="AZ1202" s="52"/>
      <c r="BA1202" s="52"/>
      <c r="BB1202" s="52"/>
      <c r="BC1202" s="52"/>
      <c r="BD1202" s="52"/>
      <c r="BE1202" s="52"/>
      <c r="BF1202" s="52"/>
      <c r="BG1202" s="52"/>
      <c r="BH1202" s="52"/>
      <c r="BI1202" s="52"/>
      <c r="BJ1202" s="52"/>
      <c r="BK1202" s="52"/>
      <c r="BL1202" s="52"/>
      <c r="BM1202" s="52"/>
      <c r="BN1202" s="52"/>
      <c r="BO1202" s="52"/>
      <c r="BP1202" s="52"/>
      <c r="BQ1202" s="52"/>
      <c r="BR1202" s="52"/>
      <c r="BS1202" s="52"/>
      <c r="BT1202" s="52"/>
      <c r="BU1202" s="52"/>
      <c r="BV1202" s="52"/>
      <c r="BW1202" s="52"/>
      <c r="BX1202" s="52"/>
      <c r="BY1202" s="52"/>
      <c r="BZ1202" s="52"/>
      <c r="CA1202" s="52"/>
      <c r="CB1202" s="52"/>
      <c r="CC1202" s="52"/>
      <c r="CD1202" s="52"/>
      <c r="CE1202" s="52"/>
      <c r="CF1202" s="52"/>
      <c r="CG1202" s="52"/>
      <c r="CH1202" s="52"/>
      <c r="CI1202" s="52"/>
      <c r="CJ1202" s="52"/>
      <c r="CK1202" s="52"/>
      <c r="CL1202" s="52"/>
      <c r="CM1202" s="52"/>
      <c r="CN1202" s="52"/>
      <c r="CO1202" s="52"/>
      <c r="CP1202" s="52"/>
      <c r="CQ1202" s="52"/>
      <c r="CR1202" s="52"/>
      <c r="CS1202" s="52"/>
      <c r="CT1202" s="52"/>
      <c r="CU1202" s="52"/>
      <c r="CV1202" s="52"/>
      <c r="CW1202" s="52"/>
      <c r="CX1202" s="52"/>
      <c r="CY1202" s="52"/>
      <c r="CZ1202" s="52"/>
      <c r="DA1202" s="52"/>
      <c r="DB1202" s="52"/>
      <c r="DC1202" s="52"/>
      <c r="DD1202" s="52"/>
      <c r="DE1202" s="52"/>
      <c r="DF1202" s="52"/>
      <c r="DG1202" s="52"/>
      <c r="DH1202" s="52"/>
      <c r="DI1202" s="52"/>
      <c r="DJ1202" s="52"/>
      <c r="DK1202" s="52"/>
      <c r="DL1202" s="52"/>
      <c r="DM1202" s="52"/>
      <c r="DN1202" s="52"/>
      <c r="DO1202" s="52"/>
      <c r="DP1202" s="52"/>
      <c r="DQ1202" s="52"/>
      <c r="DR1202" s="52"/>
      <c r="DS1202" s="52"/>
      <c r="DT1202" s="52"/>
      <c r="DU1202" s="52"/>
      <c r="DV1202" s="52"/>
      <c r="DW1202" s="52"/>
      <c r="DX1202" s="52"/>
      <c r="DY1202" s="52"/>
    </row>
    <row r="1203" spans="1:129" x14ac:dyDescent="0.25">
      <c r="A1203" s="19" t="s">
        <v>12</v>
      </c>
      <c r="B1203" s="5">
        <v>83334</v>
      </c>
      <c r="D1203" s="5">
        <f t="shared" si="193"/>
        <v>83334</v>
      </c>
      <c r="F1203" s="5">
        <f t="shared" si="196"/>
        <v>0</v>
      </c>
      <c r="I1203" s="55"/>
      <c r="J1203" s="103"/>
      <c r="K1203" s="55"/>
      <c r="L1203" s="52"/>
      <c r="M1203" s="55"/>
      <c r="N1203" s="52"/>
      <c r="O1203" s="52"/>
      <c r="P1203" s="95"/>
      <c r="Q1203" s="52"/>
      <c r="R1203" s="52"/>
      <c r="S1203" s="52"/>
      <c r="T1203" s="52"/>
      <c r="U1203" s="52"/>
      <c r="V1203" s="52"/>
      <c r="W1203" s="52"/>
      <c r="X1203" s="52"/>
      <c r="Y1203" s="52"/>
      <c r="Z1203" s="52"/>
      <c r="AA1203" s="52"/>
      <c r="AB1203" s="52"/>
      <c r="AC1203" s="52"/>
      <c r="AD1203" s="52"/>
      <c r="AE1203" s="52"/>
      <c r="AF1203" s="52"/>
      <c r="AG1203" s="52"/>
      <c r="AH1203" s="52"/>
      <c r="AI1203" s="52"/>
      <c r="AJ1203" s="52"/>
      <c r="AK1203" s="52"/>
      <c r="AL1203" s="52"/>
      <c r="AM1203" s="52"/>
      <c r="AN1203" s="52"/>
      <c r="AO1203" s="52"/>
      <c r="AP1203" s="52"/>
      <c r="AQ1203" s="52"/>
      <c r="AR1203" s="52"/>
      <c r="AS1203" s="52"/>
      <c r="AT1203" s="52"/>
      <c r="AU1203" s="52"/>
      <c r="AV1203" s="52"/>
      <c r="AW1203" s="52"/>
      <c r="AX1203" s="52"/>
      <c r="AY1203" s="52"/>
      <c r="AZ1203" s="52"/>
      <c r="BA1203" s="52"/>
      <c r="BB1203" s="52"/>
      <c r="BC1203" s="52"/>
      <c r="BD1203" s="52"/>
      <c r="BE1203" s="52"/>
      <c r="BF1203" s="52"/>
      <c r="BG1203" s="52"/>
      <c r="BH1203" s="52"/>
      <c r="BI1203" s="52"/>
      <c r="BJ1203" s="52"/>
      <c r="BK1203" s="52"/>
      <c r="BL1203" s="52"/>
      <c r="BM1203" s="52"/>
      <c r="BN1203" s="52"/>
      <c r="BO1203" s="52"/>
      <c r="BP1203" s="52"/>
      <c r="BQ1203" s="52"/>
      <c r="BR1203" s="52"/>
      <c r="BS1203" s="52"/>
      <c r="BT1203" s="52"/>
      <c r="BU1203" s="52"/>
      <c r="BV1203" s="52"/>
      <c r="BW1203" s="52"/>
      <c r="BX1203" s="52"/>
      <c r="BY1203" s="52"/>
      <c r="BZ1203" s="52"/>
      <c r="CA1203" s="52"/>
      <c r="CB1203" s="52"/>
      <c r="CC1203" s="52"/>
      <c r="CD1203" s="52"/>
      <c r="CE1203" s="52"/>
      <c r="CF1203" s="52"/>
      <c r="CG1203" s="52"/>
      <c r="CH1203" s="52"/>
      <c r="CI1203" s="52"/>
      <c r="CJ1203" s="52"/>
      <c r="CK1203" s="52"/>
      <c r="CL1203" s="52"/>
      <c r="CM1203" s="52"/>
      <c r="CN1203" s="52"/>
      <c r="CO1203" s="52"/>
      <c r="CP1203" s="52"/>
      <c r="CQ1203" s="52"/>
      <c r="CR1203" s="52"/>
      <c r="CS1203" s="52"/>
      <c r="CT1203" s="52"/>
      <c r="CU1203" s="52"/>
      <c r="CV1203" s="52"/>
      <c r="CW1203" s="52"/>
      <c r="CX1203" s="52"/>
      <c r="CY1203" s="52"/>
      <c r="CZ1203" s="52"/>
      <c r="DA1203" s="52"/>
      <c r="DB1203" s="52"/>
      <c r="DC1203" s="52"/>
      <c r="DD1203" s="52"/>
      <c r="DE1203" s="52"/>
      <c r="DF1203" s="52"/>
      <c r="DG1203" s="52"/>
      <c r="DH1203" s="52"/>
      <c r="DI1203" s="52"/>
      <c r="DJ1203" s="52"/>
      <c r="DK1203" s="52"/>
      <c r="DL1203" s="52"/>
      <c r="DM1203" s="52"/>
      <c r="DN1203" s="52"/>
      <c r="DO1203" s="52"/>
      <c r="DP1203" s="52"/>
      <c r="DQ1203" s="52"/>
      <c r="DR1203" s="52"/>
      <c r="DS1203" s="52"/>
      <c r="DT1203" s="52"/>
      <c r="DU1203" s="52"/>
      <c r="DV1203" s="52"/>
      <c r="DW1203" s="52"/>
      <c r="DX1203" s="52"/>
      <c r="DY1203" s="52"/>
    </row>
    <row r="1204" spans="1:129" x14ac:dyDescent="0.25">
      <c r="A1204" s="19" t="s">
        <v>13</v>
      </c>
      <c r="B1204" s="5">
        <v>83334</v>
      </c>
      <c r="D1204" s="5">
        <f t="shared" si="193"/>
        <v>83334</v>
      </c>
      <c r="F1204" s="5">
        <f t="shared" si="196"/>
        <v>0</v>
      </c>
      <c r="I1204" s="55"/>
      <c r="J1204" s="103"/>
      <c r="K1204" s="55"/>
      <c r="L1204" s="52"/>
      <c r="M1204" s="55"/>
      <c r="N1204" s="52"/>
      <c r="O1204" s="52"/>
      <c r="P1204" s="95"/>
      <c r="Q1204" s="52"/>
      <c r="R1204" s="52"/>
      <c r="S1204" s="52"/>
      <c r="T1204" s="52"/>
      <c r="U1204" s="52"/>
      <c r="V1204" s="52"/>
      <c r="W1204" s="52"/>
      <c r="X1204" s="52"/>
      <c r="Y1204" s="52"/>
      <c r="Z1204" s="52"/>
      <c r="AA1204" s="52"/>
      <c r="AB1204" s="52"/>
      <c r="AC1204" s="52"/>
      <c r="AD1204" s="52"/>
      <c r="AE1204" s="52"/>
      <c r="AF1204" s="52"/>
      <c r="AG1204" s="52"/>
      <c r="AH1204" s="52"/>
      <c r="AI1204" s="52"/>
      <c r="AJ1204" s="52"/>
      <c r="AK1204" s="52"/>
      <c r="AL1204" s="52"/>
      <c r="AM1204" s="52"/>
      <c r="AN1204" s="52"/>
      <c r="AO1204" s="52"/>
      <c r="AP1204" s="52"/>
      <c r="AQ1204" s="52"/>
      <c r="AR1204" s="52"/>
      <c r="AS1204" s="52"/>
      <c r="AT1204" s="52"/>
      <c r="AU1204" s="52"/>
      <c r="AV1204" s="52"/>
      <c r="AW1204" s="52"/>
      <c r="AX1204" s="52"/>
      <c r="AY1204" s="52"/>
      <c r="AZ1204" s="52"/>
      <c r="BA1204" s="52"/>
      <c r="BB1204" s="52"/>
      <c r="BC1204" s="52"/>
      <c r="BD1204" s="52"/>
      <c r="BE1204" s="52"/>
      <c r="BF1204" s="52"/>
      <c r="BG1204" s="52"/>
      <c r="BH1204" s="52"/>
      <c r="BI1204" s="52"/>
      <c r="BJ1204" s="52"/>
      <c r="BK1204" s="52"/>
      <c r="BL1204" s="52"/>
      <c r="BM1204" s="52"/>
      <c r="BN1204" s="52"/>
      <c r="BO1204" s="52"/>
      <c r="BP1204" s="52"/>
      <c r="BQ1204" s="52"/>
      <c r="BR1204" s="52"/>
      <c r="BS1204" s="52"/>
      <c r="BT1204" s="52"/>
      <c r="BU1204" s="52"/>
      <c r="BV1204" s="52"/>
      <c r="BW1204" s="52"/>
      <c r="BX1204" s="52"/>
      <c r="BY1204" s="52"/>
      <c r="BZ1204" s="52"/>
      <c r="CA1204" s="52"/>
      <c r="CB1204" s="52"/>
      <c r="CC1204" s="52"/>
      <c r="CD1204" s="52"/>
      <c r="CE1204" s="52"/>
      <c r="CF1204" s="52"/>
      <c r="CG1204" s="52"/>
      <c r="CH1204" s="52"/>
      <c r="CI1204" s="52"/>
      <c r="CJ1204" s="52"/>
      <c r="CK1204" s="52"/>
      <c r="CL1204" s="52"/>
      <c r="CM1204" s="52"/>
      <c r="CN1204" s="52"/>
      <c r="CO1204" s="52"/>
      <c r="CP1204" s="52"/>
      <c r="CQ1204" s="52"/>
      <c r="CR1204" s="52"/>
      <c r="CS1204" s="52"/>
      <c r="CT1204" s="52"/>
      <c r="CU1204" s="52"/>
      <c r="CV1204" s="52"/>
      <c r="CW1204" s="52"/>
      <c r="CX1204" s="52"/>
      <c r="CY1204" s="52"/>
      <c r="CZ1204" s="52"/>
      <c r="DA1204" s="52"/>
      <c r="DB1204" s="52"/>
      <c r="DC1204" s="52"/>
      <c r="DD1204" s="52"/>
      <c r="DE1204" s="52"/>
      <c r="DF1204" s="52"/>
      <c r="DG1204" s="52"/>
      <c r="DH1204" s="52"/>
      <c r="DI1204" s="52"/>
      <c r="DJ1204" s="52"/>
      <c r="DK1204" s="52"/>
      <c r="DL1204" s="52"/>
      <c r="DM1204" s="52"/>
      <c r="DN1204" s="52"/>
      <c r="DO1204" s="52"/>
      <c r="DP1204" s="52"/>
      <c r="DQ1204" s="52"/>
      <c r="DR1204" s="52"/>
      <c r="DS1204" s="52"/>
      <c r="DT1204" s="52"/>
      <c r="DU1204" s="52"/>
      <c r="DV1204" s="52"/>
      <c r="DW1204" s="52"/>
      <c r="DX1204" s="52"/>
      <c r="DY1204" s="52"/>
    </row>
    <row r="1205" spans="1:129" x14ac:dyDescent="0.25">
      <c r="A1205" s="19" t="s">
        <v>14</v>
      </c>
      <c r="B1205" s="5">
        <v>83334</v>
      </c>
      <c r="D1205" s="5">
        <f t="shared" si="193"/>
        <v>83334</v>
      </c>
      <c r="F1205" s="5">
        <f t="shared" si="196"/>
        <v>0</v>
      </c>
      <c r="I1205" s="55"/>
      <c r="J1205" s="103"/>
      <c r="K1205" s="55"/>
      <c r="L1205" s="52"/>
      <c r="M1205" s="55"/>
      <c r="N1205" s="52"/>
      <c r="O1205" s="52"/>
      <c r="P1205" s="95"/>
      <c r="Q1205" s="52"/>
      <c r="R1205" s="52"/>
      <c r="S1205" s="52"/>
      <c r="T1205" s="52"/>
      <c r="U1205" s="52"/>
      <c r="V1205" s="52"/>
      <c r="W1205" s="52"/>
      <c r="X1205" s="52"/>
      <c r="Y1205" s="52"/>
      <c r="Z1205" s="52"/>
      <c r="AA1205" s="52"/>
      <c r="AB1205" s="52"/>
      <c r="AC1205" s="52"/>
      <c r="AD1205" s="52"/>
      <c r="AE1205" s="52"/>
      <c r="AF1205" s="52"/>
      <c r="AG1205" s="52"/>
      <c r="AH1205" s="52"/>
      <c r="AI1205" s="52"/>
      <c r="AJ1205" s="52"/>
      <c r="AK1205" s="52"/>
      <c r="AL1205" s="52"/>
      <c r="AM1205" s="52"/>
      <c r="AN1205" s="52"/>
      <c r="AO1205" s="52"/>
      <c r="AP1205" s="52"/>
      <c r="AQ1205" s="52"/>
      <c r="AR1205" s="52"/>
      <c r="AS1205" s="52"/>
      <c r="AT1205" s="52"/>
      <c r="AU1205" s="52"/>
      <c r="AV1205" s="52"/>
      <c r="AW1205" s="52"/>
      <c r="AX1205" s="52"/>
      <c r="AY1205" s="52"/>
      <c r="AZ1205" s="52"/>
      <c r="BA1205" s="52"/>
      <c r="BB1205" s="52"/>
      <c r="BC1205" s="52"/>
      <c r="BD1205" s="52"/>
      <c r="BE1205" s="52"/>
      <c r="BF1205" s="52"/>
      <c r="BG1205" s="52"/>
      <c r="BH1205" s="52"/>
      <c r="BI1205" s="52"/>
      <c r="BJ1205" s="52"/>
      <c r="BK1205" s="52"/>
      <c r="BL1205" s="52"/>
      <c r="BM1205" s="52"/>
      <c r="BN1205" s="52"/>
      <c r="BO1205" s="52"/>
      <c r="BP1205" s="52"/>
      <c r="BQ1205" s="52"/>
      <c r="BR1205" s="52"/>
      <c r="BS1205" s="52"/>
      <c r="BT1205" s="52"/>
      <c r="BU1205" s="52"/>
      <c r="BV1205" s="52"/>
      <c r="BW1205" s="52"/>
      <c r="BX1205" s="52"/>
      <c r="BY1205" s="52"/>
      <c r="BZ1205" s="52"/>
      <c r="CA1205" s="52"/>
      <c r="CB1205" s="52"/>
      <c r="CC1205" s="52"/>
      <c r="CD1205" s="52"/>
      <c r="CE1205" s="52"/>
      <c r="CF1205" s="52"/>
      <c r="CG1205" s="52"/>
      <c r="CH1205" s="52"/>
      <c r="CI1205" s="52"/>
      <c r="CJ1205" s="52"/>
      <c r="CK1205" s="52"/>
      <c r="CL1205" s="52"/>
      <c r="CM1205" s="52"/>
      <c r="CN1205" s="52"/>
      <c r="CO1205" s="52"/>
      <c r="CP1205" s="52"/>
      <c r="CQ1205" s="52"/>
      <c r="CR1205" s="52"/>
      <c r="CS1205" s="52"/>
      <c r="CT1205" s="52"/>
      <c r="CU1205" s="52"/>
      <c r="CV1205" s="52"/>
      <c r="CW1205" s="52"/>
      <c r="CX1205" s="52"/>
      <c r="CY1205" s="52"/>
      <c r="CZ1205" s="52"/>
      <c r="DA1205" s="52"/>
      <c r="DB1205" s="52"/>
      <c r="DC1205" s="52"/>
      <c r="DD1205" s="52"/>
      <c r="DE1205" s="52"/>
      <c r="DF1205" s="52"/>
      <c r="DG1205" s="52"/>
      <c r="DH1205" s="52"/>
      <c r="DI1205" s="52"/>
      <c r="DJ1205" s="52"/>
      <c r="DK1205" s="52"/>
      <c r="DL1205" s="52"/>
      <c r="DM1205" s="52"/>
      <c r="DN1205" s="52"/>
      <c r="DO1205" s="52"/>
      <c r="DP1205" s="52"/>
      <c r="DQ1205" s="52"/>
      <c r="DR1205" s="52"/>
      <c r="DS1205" s="52"/>
      <c r="DT1205" s="52"/>
      <c r="DU1205" s="52"/>
      <c r="DV1205" s="52"/>
      <c r="DW1205" s="52"/>
      <c r="DX1205" s="52"/>
      <c r="DY1205" s="52"/>
    </row>
    <row r="1206" spans="1:129" x14ac:dyDescent="0.25">
      <c r="A1206" s="19" t="s">
        <v>15</v>
      </c>
      <c r="B1206" s="5">
        <v>83334</v>
      </c>
      <c r="D1206" s="5">
        <f t="shared" si="193"/>
        <v>83334</v>
      </c>
      <c r="F1206" s="5">
        <f t="shared" si="196"/>
        <v>0</v>
      </c>
      <c r="I1206" s="55"/>
      <c r="J1206" s="103"/>
      <c r="K1206" s="55"/>
      <c r="L1206" s="52"/>
      <c r="M1206" s="55"/>
      <c r="N1206" s="52"/>
      <c r="O1206" s="52"/>
      <c r="P1206" s="95"/>
      <c r="Q1206" s="52"/>
      <c r="R1206" s="52"/>
      <c r="S1206" s="52"/>
      <c r="T1206" s="52"/>
      <c r="U1206" s="52"/>
      <c r="V1206" s="52"/>
      <c r="W1206" s="52"/>
      <c r="X1206" s="52"/>
      <c r="Y1206" s="52"/>
      <c r="Z1206" s="52"/>
      <c r="AA1206" s="52"/>
      <c r="AB1206" s="52"/>
      <c r="AC1206" s="52"/>
      <c r="AD1206" s="52"/>
      <c r="AE1206" s="52"/>
      <c r="AF1206" s="52"/>
      <c r="AG1206" s="52"/>
      <c r="AH1206" s="52"/>
      <c r="AI1206" s="52"/>
      <c r="AJ1206" s="52"/>
      <c r="AK1206" s="52"/>
      <c r="AL1206" s="52"/>
      <c r="AM1206" s="52"/>
      <c r="AN1206" s="52"/>
      <c r="AO1206" s="52"/>
      <c r="AP1206" s="52"/>
      <c r="AQ1206" s="52"/>
      <c r="AR1206" s="52"/>
      <c r="AS1206" s="52"/>
      <c r="AT1206" s="52"/>
      <c r="AU1206" s="52"/>
      <c r="AV1206" s="52"/>
      <c r="AW1206" s="52"/>
      <c r="AX1206" s="52"/>
      <c r="AY1206" s="52"/>
      <c r="AZ1206" s="52"/>
      <c r="BA1206" s="52"/>
      <c r="BB1206" s="52"/>
      <c r="BC1206" s="52"/>
      <c r="BD1206" s="52"/>
      <c r="BE1206" s="52"/>
      <c r="BF1206" s="52"/>
      <c r="BG1206" s="52"/>
      <c r="BH1206" s="52"/>
      <c r="BI1206" s="52"/>
      <c r="BJ1206" s="52"/>
      <c r="BK1206" s="52"/>
      <c r="BL1206" s="52"/>
      <c r="BM1206" s="52"/>
      <c r="BN1206" s="52"/>
      <c r="BO1206" s="52"/>
      <c r="BP1206" s="52"/>
      <c r="BQ1206" s="52"/>
      <c r="BR1206" s="52"/>
      <c r="BS1206" s="52"/>
      <c r="BT1206" s="52"/>
      <c r="BU1206" s="52"/>
      <c r="BV1206" s="52"/>
      <c r="BW1206" s="52"/>
      <c r="BX1206" s="52"/>
      <c r="BY1206" s="52"/>
      <c r="BZ1206" s="52"/>
      <c r="CA1206" s="52"/>
      <c r="CB1206" s="52"/>
      <c r="CC1206" s="52"/>
      <c r="CD1206" s="52"/>
      <c r="CE1206" s="52"/>
      <c r="CF1206" s="52"/>
      <c r="CG1206" s="52"/>
      <c r="CH1206" s="52"/>
      <c r="CI1206" s="52"/>
      <c r="CJ1206" s="52"/>
      <c r="CK1206" s="52"/>
      <c r="CL1206" s="52"/>
      <c r="CM1206" s="52"/>
      <c r="CN1206" s="52"/>
      <c r="CO1206" s="52"/>
      <c r="CP1206" s="52"/>
      <c r="CQ1206" s="52"/>
      <c r="CR1206" s="52"/>
      <c r="CS1206" s="52"/>
      <c r="CT1206" s="52"/>
      <c r="CU1206" s="52"/>
      <c r="CV1206" s="52"/>
      <c r="CW1206" s="52"/>
      <c r="CX1206" s="52"/>
      <c r="CY1206" s="52"/>
      <c r="CZ1206" s="52"/>
      <c r="DA1206" s="52"/>
      <c r="DB1206" s="52"/>
      <c r="DC1206" s="52"/>
      <c r="DD1206" s="52"/>
      <c r="DE1206" s="52"/>
      <c r="DF1206" s="52"/>
      <c r="DG1206" s="52"/>
      <c r="DH1206" s="52"/>
      <c r="DI1206" s="52"/>
      <c r="DJ1206" s="52"/>
      <c r="DK1206" s="52"/>
      <c r="DL1206" s="52"/>
      <c r="DM1206" s="52"/>
      <c r="DN1206" s="52"/>
      <c r="DO1206" s="52"/>
      <c r="DP1206" s="52"/>
      <c r="DQ1206" s="52"/>
      <c r="DR1206" s="52"/>
      <c r="DS1206" s="52"/>
      <c r="DT1206" s="52"/>
      <c r="DU1206" s="52"/>
      <c r="DV1206" s="52"/>
      <c r="DW1206" s="52"/>
      <c r="DX1206" s="52"/>
      <c r="DY1206" s="52"/>
    </row>
    <row r="1207" spans="1:129" x14ac:dyDescent="0.25">
      <c r="A1207" s="6" t="s">
        <v>16</v>
      </c>
      <c r="B1207" s="7">
        <f>SUM(B1195:B1206)</f>
        <v>1000000</v>
      </c>
      <c r="D1207" s="23">
        <f>SUM(D1195:D1206)</f>
        <v>1000000</v>
      </c>
      <c r="F1207" s="7">
        <f>SUM(F1195:F1206)</f>
        <v>0</v>
      </c>
      <c r="I1207" s="55"/>
      <c r="J1207" s="103"/>
      <c r="K1207" s="55"/>
      <c r="L1207" s="52"/>
      <c r="M1207" s="55"/>
      <c r="N1207" s="52"/>
      <c r="O1207" s="52"/>
      <c r="P1207" s="95"/>
      <c r="Q1207" s="52"/>
      <c r="R1207" s="52"/>
      <c r="S1207" s="52"/>
      <c r="T1207" s="52"/>
      <c r="U1207" s="52"/>
      <c r="V1207" s="52"/>
      <c r="W1207" s="52"/>
      <c r="X1207" s="52"/>
      <c r="Y1207" s="52"/>
      <c r="Z1207" s="52"/>
      <c r="AA1207" s="52"/>
      <c r="AB1207" s="52"/>
      <c r="AC1207" s="52"/>
      <c r="AD1207" s="52"/>
      <c r="AE1207" s="52"/>
      <c r="AF1207" s="52"/>
      <c r="AG1207" s="52"/>
      <c r="AH1207" s="52"/>
      <c r="AI1207" s="52"/>
      <c r="AJ1207" s="52"/>
      <c r="AK1207" s="52"/>
      <c r="AL1207" s="52"/>
      <c r="AM1207" s="52"/>
      <c r="AN1207" s="52"/>
      <c r="AO1207" s="52"/>
      <c r="AP1207" s="52"/>
      <c r="AQ1207" s="52"/>
      <c r="AR1207" s="52"/>
      <c r="AS1207" s="52"/>
      <c r="AT1207" s="52"/>
      <c r="AU1207" s="52"/>
      <c r="AV1207" s="52"/>
      <c r="AW1207" s="52"/>
      <c r="AX1207" s="52"/>
      <c r="AY1207" s="52"/>
      <c r="AZ1207" s="52"/>
      <c r="BA1207" s="52"/>
      <c r="BB1207" s="52"/>
      <c r="BC1207" s="52"/>
      <c r="BD1207" s="52"/>
      <c r="BE1207" s="52"/>
      <c r="BF1207" s="52"/>
      <c r="BG1207" s="52"/>
      <c r="BH1207" s="52"/>
      <c r="BI1207" s="52"/>
      <c r="BJ1207" s="52"/>
      <c r="BK1207" s="52"/>
      <c r="BL1207" s="52"/>
      <c r="BM1207" s="52"/>
      <c r="BN1207" s="52"/>
      <c r="BO1207" s="52"/>
      <c r="BP1207" s="52"/>
      <c r="BQ1207" s="52"/>
      <c r="BR1207" s="52"/>
      <c r="BS1207" s="52"/>
      <c r="BT1207" s="52"/>
      <c r="BU1207" s="52"/>
      <c r="BV1207" s="52"/>
      <c r="BW1207" s="52"/>
      <c r="BX1207" s="52"/>
      <c r="BY1207" s="52"/>
      <c r="BZ1207" s="52"/>
      <c r="CA1207" s="52"/>
      <c r="CB1207" s="52"/>
      <c r="CC1207" s="52"/>
      <c r="CD1207" s="52"/>
      <c r="CE1207" s="52"/>
      <c r="CF1207" s="52"/>
      <c r="CG1207" s="52"/>
      <c r="CH1207" s="52"/>
      <c r="CI1207" s="52"/>
      <c r="CJ1207" s="52"/>
      <c r="CK1207" s="52"/>
      <c r="CL1207" s="52"/>
      <c r="CM1207" s="52"/>
      <c r="CN1207" s="52"/>
      <c r="CO1207" s="52"/>
      <c r="CP1207" s="52"/>
      <c r="CQ1207" s="52"/>
      <c r="CR1207" s="52"/>
      <c r="CS1207" s="52"/>
      <c r="CT1207" s="52"/>
      <c r="CU1207" s="52"/>
      <c r="CV1207" s="52"/>
      <c r="CW1207" s="52"/>
      <c r="CX1207" s="52"/>
      <c r="CY1207" s="52"/>
      <c r="CZ1207" s="52"/>
      <c r="DA1207" s="52"/>
      <c r="DB1207" s="52"/>
      <c r="DC1207" s="52"/>
      <c r="DD1207" s="52"/>
      <c r="DE1207" s="52"/>
      <c r="DF1207" s="52"/>
      <c r="DG1207" s="52"/>
      <c r="DH1207" s="52"/>
      <c r="DI1207" s="52"/>
      <c r="DJ1207" s="52"/>
      <c r="DK1207" s="52"/>
      <c r="DL1207" s="52"/>
      <c r="DM1207" s="52"/>
      <c r="DN1207" s="52"/>
      <c r="DO1207" s="52"/>
      <c r="DP1207" s="52"/>
      <c r="DQ1207" s="52"/>
      <c r="DR1207" s="52"/>
      <c r="DS1207" s="52"/>
      <c r="DT1207" s="52"/>
      <c r="DU1207" s="52"/>
      <c r="DV1207" s="52"/>
      <c r="DW1207" s="52"/>
      <c r="DX1207" s="52"/>
      <c r="DY1207" s="52"/>
    </row>
    <row r="1208" spans="1:129" x14ac:dyDescent="0.25">
      <c r="I1208" s="52"/>
      <c r="J1208" s="103"/>
      <c r="K1208" s="55"/>
      <c r="L1208" s="52"/>
      <c r="M1208" s="55"/>
      <c r="N1208" s="52"/>
      <c r="O1208" s="52"/>
      <c r="P1208" s="95"/>
      <c r="Q1208" s="52"/>
      <c r="R1208" s="52"/>
      <c r="S1208" s="52"/>
      <c r="T1208" s="52"/>
      <c r="U1208" s="52"/>
      <c r="V1208" s="52"/>
      <c r="W1208" s="52"/>
      <c r="X1208" s="52"/>
      <c r="Y1208" s="52"/>
      <c r="Z1208" s="52"/>
      <c r="AA1208" s="52"/>
      <c r="AB1208" s="52"/>
      <c r="AC1208" s="52"/>
      <c r="AD1208" s="52"/>
      <c r="AE1208" s="52"/>
      <c r="AF1208" s="52"/>
      <c r="AG1208" s="52"/>
      <c r="AH1208" s="52"/>
      <c r="AI1208" s="52"/>
      <c r="AJ1208" s="52"/>
      <c r="AK1208" s="52"/>
      <c r="AL1208" s="52"/>
      <c r="AM1208" s="52"/>
      <c r="AN1208" s="52"/>
      <c r="AO1208" s="52"/>
      <c r="AP1208" s="52"/>
      <c r="AQ1208" s="52"/>
      <c r="AR1208" s="52"/>
      <c r="AS1208" s="52"/>
      <c r="AT1208" s="52"/>
      <c r="AU1208" s="52"/>
      <c r="AV1208" s="52"/>
      <c r="AW1208" s="52"/>
      <c r="AX1208" s="52"/>
      <c r="AY1208" s="52"/>
      <c r="AZ1208" s="52"/>
      <c r="BA1208" s="52"/>
      <c r="BB1208" s="52"/>
      <c r="BC1208" s="52"/>
      <c r="BD1208" s="52"/>
      <c r="BE1208" s="52"/>
      <c r="BF1208" s="52"/>
      <c r="BG1208" s="52"/>
      <c r="BH1208" s="52"/>
      <c r="BI1208" s="52"/>
      <c r="BJ1208" s="52"/>
      <c r="BK1208" s="52"/>
      <c r="BL1208" s="52"/>
      <c r="BM1208" s="52"/>
      <c r="BN1208" s="52"/>
      <c r="BO1208" s="52"/>
      <c r="BP1208" s="52"/>
      <c r="BQ1208" s="52"/>
      <c r="BR1208" s="52"/>
      <c r="BS1208" s="52"/>
      <c r="BT1208" s="52"/>
      <c r="BU1208" s="52"/>
      <c r="BV1208" s="52"/>
      <c r="BW1208" s="52"/>
      <c r="BX1208" s="52"/>
      <c r="BY1208" s="52"/>
      <c r="BZ1208" s="52"/>
      <c r="CA1208" s="52"/>
      <c r="CB1208" s="52"/>
      <c r="CC1208" s="52"/>
      <c r="CD1208" s="52"/>
      <c r="CE1208" s="52"/>
      <c r="CF1208" s="52"/>
      <c r="CG1208" s="52"/>
      <c r="CH1208" s="52"/>
      <c r="CI1208" s="52"/>
      <c r="CJ1208" s="52"/>
      <c r="CK1208" s="52"/>
      <c r="CL1208" s="52"/>
      <c r="CM1208" s="52"/>
      <c r="CN1208" s="52"/>
      <c r="CO1208" s="52"/>
      <c r="CP1208" s="52"/>
      <c r="CQ1208" s="52"/>
      <c r="CR1208" s="52"/>
      <c r="CS1208" s="52"/>
      <c r="CT1208" s="52"/>
      <c r="CU1208" s="52"/>
      <c r="CV1208" s="52"/>
      <c r="CW1208" s="52"/>
      <c r="CX1208" s="52"/>
      <c r="CY1208" s="52"/>
      <c r="CZ1208" s="52"/>
      <c r="DA1208" s="52"/>
      <c r="DB1208" s="52"/>
      <c r="DC1208" s="52"/>
      <c r="DD1208" s="52"/>
      <c r="DE1208" s="52"/>
      <c r="DF1208" s="52"/>
      <c r="DG1208" s="52"/>
      <c r="DH1208" s="52"/>
      <c r="DI1208" s="52"/>
      <c r="DJ1208" s="52"/>
      <c r="DK1208" s="52"/>
      <c r="DL1208" s="52"/>
      <c r="DM1208" s="52"/>
      <c r="DN1208" s="52"/>
      <c r="DO1208" s="52"/>
      <c r="DP1208" s="52"/>
      <c r="DQ1208" s="52"/>
      <c r="DR1208" s="52"/>
      <c r="DS1208" s="52"/>
      <c r="DT1208" s="52"/>
      <c r="DU1208" s="52"/>
      <c r="DV1208" s="52"/>
      <c r="DW1208" s="52"/>
      <c r="DX1208" s="52"/>
      <c r="DY1208" s="52"/>
    </row>
    <row r="1209" spans="1:129" x14ac:dyDescent="0.25">
      <c r="I1209" s="52"/>
      <c r="J1209" s="103"/>
      <c r="K1209" s="55"/>
      <c r="L1209" s="52"/>
      <c r="M1209" s="55"/>
      <c r="N1209" s="52"/>
      <c r="O1209" s="52"/>
      <c r="P1209" s="95"/>
      <c r="Q1209" s="52"/>
      <c r="R1209" s="52"/>
      <c r="S1209" s="52"/>
      <c r="T1209" s="52"/>
      <c r="U1209" s="52"/>
      <c r="V1209" s="52"/>
      <c r="W1209" s="52"/>
      <c r="X1209" s="52"/>
      <c r="Y1209" s="52"/>
      <c r="Z1209" s="52"/>
      <c r="AA1209" s="52"/>
      <c r="AB1209" s="52"/>
      <c r="AC1209" s="52"/>
      <c r="AD1209" s="52"/>
      <c r="AE1209" s="52"/>
      <c r="AF1209" s="52"/>
      <c r="AG1209" s="52"/>
      <c r="AH1209" s="52"/>
      <c r="AI1209" s="52"/>
      <c r="AJ1209" s="52"/>
      <c r="AK1209" s="52"/>
      <c r="AL1209" s="52"/>
      <c r="AM1209" s="52"/>
      <c r="AN1209" s="52"/>
      <c r="AO1209" s="52"/>
      <c r="AP1209" s="52"/>
      <c r="AQ1209" s="52"/>
      <c r="AR1209" s="52"/>
      <c r="AS1209" s="52"/>
      <c r="AT1209" s="52"/>
      <c r="AU1209" s="52"/>
      <c r="AV1209" s="52"/>
      <c r="AW1209" s="52"/>
      <c r="AX1209" s="52"/>
      <c r="AY1209" s="52"/>
      <c r="AZ1209" s="52"/>
      <c r="BA1209" s="52"/>
      <c r="BB1209" s="52"/>
      <c r="BC1209" s="52"/>
      <c r="BD1209" s="52"/>
      <c r="BE1209" s="52"/>
      <c r="BF1209" s="52"/>
      <c r="BG1209" s="52"/>
      <c r="BH1209" s="52"/>
      <c r="BI1209" s="52"/>
      <c r="BJ1209" s="52"/>
      <c r="BK1209" s="52"/>
      <c r="BL1209" s="52"/>
      <c r="BM1209" s="52"/>
      <c r="BN1209" s="52"/>
      <c r="BO1209" s="52"/>
      <c r="BP1209" s="52"/>
      <c r="BQ1209" s="52"/>
      <c r="BR1209" s="52"/>
      <c r="BS1209" s="52"/>
      <c r="BT1209" s="52"/>
      <c r="BU1209" s="52"/>
      <c r="BV1209" s="52"/>
      <c r="BW1209" s="52"/>
      <c r="BX1209" s="52"/>
      <c r="BY1209" s="52"/>
      <c r="BZ1209" s="52"/>
      <c r="CA1209" s="52"/>
      <c r="CB1209" s="52"/>
      <c r="CC1209" s="52"/>
      <c r="CD1209" s="52"/>
      <c r="CE1209" s="52"/>
      <c r="CF1209" s="52"/>
      <c r="CG1209" s="52"/>
      <c r="CH1209" s="52"/>
      <c r="CI1209" s="52"/>
      <c r="CJ1209" s="52"/>
      <c r="CK1209" s="52"/>
      <c r="CL1209" s="52"/>
      <c r="CM1209" s="52"/>
      <c r="CN1209" s="52"/>
      <c r="CO1209" s="52"/>
      <c r="CP1209" s="52"/>
      <c r="CQ1209" s="52"/>
      <c r="CR1209" s="52"/>
      <c r="CS1209" s="52"/>
      <c r="CT1209" s="52"/>
      <c r="CU1209" s="52"/>
      <c r="CV1209" s="52"/>
      <c r="CW1209" s="52"/>
      <c r="CX1209" s="52"/>
      <c r="CY1209" s="52"/>
      <c r="CZ1209" s="52"/>
      <c r="DA1209" s="52"/>
      <c r="DB1209" s="52"/>
      <c r="DC1209" s="52"/>
      <c r="DD1209" s="52"/>
      <c r="DE1209" s="52"/>
      <c r="DF1209" s="52"/>
      <c r="DG1209" s="52"/>
      <c r="DH1209" s="52"/>
      <c r="DI1209" s="52"/>
      <c r="DJ1209" s="52"/>
      <c r="DK1209" s="52"/>
      <c r="DL1209" s="52"/>
      <c r="DM1209" s="52"/>
      <c r="DN1209" s="52"/>
      <c r="DO1209" s="52"/>
      <c r="DP1209" s="52"/>
      <c r="DQ1209" s="52"/>
      <c r="DR1209" s="52"/>
      <c r="DS1209" s="52"/>
      <c r="DT1209" s="52"/>
      <c r="DU1209" s="52"/>
      <c r="DV1209" s="52"/>
      <c r="DW1209" s="52"/>
      <c r="DX1209" s="52"/>
      <c r="DY1209" s="52"/>
    </row>
    <row r="1210" spans="1:129" ht="20.100000000000001" customHeight="1" x14ac:dyDescent="0.25">
      <c r="A1210" s="22">
        <v>31301</v>
      </c>
      <c r="B1210" s="173" t="s">
        <v>56</v>
      </c>
      <c r="C1210" s="173"/>
      <c r="D1210" s="173"/>
      <c r="E1210" s="173"/>
      <c r="F1210" s="173"/>
      <c r="G1210" s="173"/>
      <c r="H1210" s="173"/>
      <c r="I1210" s="52"/>
      <c r="J1210" s="103"/>
      <c r="K1210" s="55"/>
      <c r="L1210" s="52"/>
      <c r="M1210" s="55"/>
      <c r="N1210" s="52"/>
      <c r="O1210" s="52"/>
      <c r="P1210" s="95"/>
      <c r="Q1210" s="52"/>
      <c r="R1210" s="52"/>
      <c r="S1210" s="52"/>
      <c r="T1210" s="52"/>
      <c r="U1210" s="52"/>
      <c r="V1210" s="52"/>
      <c r="W1210" s="52"/>
      <c r="X1210" s="52"/>
      <c r="Y1210" s="52"/>
      <c r="Z1210" s="52"/>
      <c r="AA1210" s="52"/>
      <c r="AB1210" s="52"/>
      <c r="AC1210" s="52"/>
      <c r="AD1210" s="52"/>
      <c r="AE1210" s="52"/>
      <c r="AF1210" s="52"/>
      <c r="AG1210" s="52"/>
      <c r="AH1210" s="52"/>
      <c r="AI1210" s="52"/>
      <c r="AJ1210" s="52"/>
      <c r="AK1210" s="52"/>
      <c r="AL1210" s="52"/>
      <c r="AM1210" s="52"/>
      <c r="AN1210" s="52"/>
      <c r="AO1210" s="52"/>
      <c r="AP1210" s="52"/>
      <c r="AQ1210" s="52"/>
      <c r="AR1210" s="52"/>
      <c r="AS1210" s="52"/>
      <c r="AT1210" s="52"/>
      <c r="AU1210" s="52"/>
      <c r="AV1210" s="52"/>
      <c r="AW1210" s="52"/>
      <c r="AX1210" s="52"/>
      <c r="AY1210" s="52"/>
      <c r="AZ1210" s="52"/>
      <c r="BA1210" s="52"/>
      <c r="BB1210" s="52"/>
      <c r="BC1210" s="52"/>
      <c r="BD1210" s="52"/>
      <c r="BE1210" s="52"/>
      <c r="BF1210" s="52"/>
      <c r="BG1210" s="52"/>
      <c r="BH1210" s="52"/>
      <c r="BI1210" s="52"/>
      <c r="BJ1210" s="52"/>
      <c r="BK1210" s="52"/>
      <c r="BL1210" s="52"/>
      <c r="BM1210" s="52"/>
      <c r="BN1210" s="52"/>
      <c r="BO1210" s="52"/>
      <c r="BP1210" s="52"/>
      <c r="BQ1210" s="52"/>
      <c r="BR1210" s="52"/>
      <c r="BS1210" s="52"/>
      <c r="BT1210" s="52"/>
      <c r="BU1210" s="52"/>
      <c r="BV1210" s="52"/>
      <c r="BW1210" s="52"/>
      <c r="BX1210" s="52"/>
      <c r="BY1210" s="52"/>
      <c r="BZ1210" s="52"/>
      <c r="CA1210" s="52"/>
      <c r="CB1210" s="52"/>
      <c r="CC1210" s="52"/>
      <c r="CD1210" s="52"/>
      <c r="CE1210" s="52"/>
      <c r="CF1210" s="52"/>
      <c r="CG1210" s="52"/>
      <c r="CH1210" s="52"/>
      <c r="CI1210" s="52"/>
      <c r="CJ1210" s="52"/>
      <c r="CK1210" s="52"/>
      <c r="CL1210" s="52"/>
      <c r="CM1210" s="52"/>
      <c r="CN1210" s="52"/>
      <c r="CO1210" s="52"/>
      <c r="CP1210" s="52"/>
      <c r="CQ1210" s="52"/>
      <c r="CR1210" s="52"/>
      <c r="CS1210" s="52"/>
      <c r="CT1210" s="52"/>
      <c r="CU1210" s="52"/>
      <c r="CV1210" s="52"/>
      <c r="CW1210" s="52"/>
      <c r="CX1210" s="52"/>
      <c r="CY1210" s="52"/>
      <c r="CZ1210" s="52"/>
      <c r="DA1210" s="52"/>
      <c r="DB1210" s="52"/>
      <c r="DC1210" s="52"/>
      <c r="DD1210" s="52"/>
      <c r="DE1210" s="52"/>
      <c r="DF1210" s="52"/>
      <c r="DG1210" s="52"/>
      <c r="DH1210" s="52"/>
      <c r="DI1210" s="52"/>
      <c r="DJ1210" s="52"/>
      <c r="DK1210" s="52"/>
      <c r="DL1210" s="52"/>
      <c r="DM1210" s="52"/>
      <c r="DN1210" s="52"/>
      <c r="DO1210" s="52"/>
      <c r="DP1210" s="52"/>
      <c r="DQ1210" s="52"/>
      <c r="DR1210" s="52"/>
      <c r="DS1210" s="52"/>
      <c r="DT1210" s="52"/>
      <c r="DU1210" s="52"/>
      <c r="DV1210" s="52"/>
      <c r="DW1210" s="52"/>
      <c r="DX1210" s="52"/>
      <c r="DY1210" s="52"/>
    </row>
    <row r="1211" spans="1:129" x14ac:dyDescent="0.25">
      <c r="D1211" s="23">
        <v>50000</v>
      </c>
      <c r="E1211" s="2">
        <v>12</v>
      </c>
      <c r="F1211" s="2"/>
      <c r="G1211" s="10">
        <f>D1211/E1211</f>
        <v>4166.666666666667</v>
      </c>
      <c r="I1211" s="52"/>
      <c r="J1211" s="103"/>
      <c r="K1211" s="55"/>
      <c r="L1211" s="52"/>
      <c r="M1211" s="55"/>
      <c r="N1211" s="52"/>
      <c r="O1211" s="52"/>
      <c r="P1211" s="95"/>
      <c r="Q1211" s="52"/>
      <c r="R1211" s="52"/>
      <c r="S1211" s="52"/>
      <c r="T1211" s="52"/>
      <c r="U1211" s="52"/>
      <c r="V1211" s="52"/>
      <c r="W1211" s="52"/>
      <c r="X1211" s="52"/>
      <c r="Y1211" s="52"/>
      <c r="Z1211" s="52"/>
      <c r="AA1211" s="52"/>
      <c r="AB1211" s="52"/>
      <c r="AC1211" s="52"/>
      <c r="AD1211" s="52"/>
      <c r="AE1211" s="52"/>
      <c r="AF1211" s="52"/>
      <c r="AG1211" s="52"/>
      <c r="AH1211" s="52"/>
      <c r="AI1211" s="52"/>
      <c r="AJ1211" s="52"/>
      <c r="AK1211" s="52"/>
      <c r="AL1211" s="52"/>
      <c r="AM1211" s="52"/>
      <c r="AN1211" s="52"/>
      <c r="AO1211" s="52"/>
      <c r="AP1211" s="52"/>
      <c r="AQ1211" s="52"/>
      <c r="AR1211" s="52"/>
      <c r="AS1211" s="52"/>
      <c r="AT1211" s="52"/>
      <c r="AU1211" s="52"/>
      <c r="AV1211" s="52"/>
      <c r="AW1211" s="52"/>
      <c r="AX1211" s="52"/>
      <c r="AY1211" s="52"/>
      <c r="AZ1211" s="52"/>
      <c r="BA1211" s="52"/>
      <c r="BB1211" s="52"/>
      <c r="BC1211" s="52"/>
      <c r="BD1211" s="52"/>
      <c r="BE1211" s="52"/>
      <c r="BF1211" s="52"/>
      <c r="BG1211" s="52"/>
      <c r="BH1211" s="52"/>
      <c r="BI1211" s="52"/>
      <c r="BJ1211" s="52"/>
      <c r="BK1211" s="52"/>
      <c r="BL1211" s="52"/>
      <c r="BM1211" s="52"/>
      <c r="BN1211" s="52"/>
      <c r="BO1211" s="52"/>
      <c r="BP1211" s="52"/>
      <c r="BQ1211" s="52"/>
      <c r="BR1211" s="52"/>
      <c r="BS1211" s="52"/>
      <c r="BT1211" s="52"/>
      <c r="BU1211" s="52"/>
      <c r="BV1211" s="52"/>
      <c r="BW1211" s="52"/>
      <c r="BX1211" s="52"/>
      <c r="BY1211" s="52"/>
      <c r="BZ1211" s="52"/>
      <c r="CA1211" s="52"/>
      <c r="CB1211" s="52"/>
      <c r="CC1211" s="52"/>
      <c r="CD1211" s="52"/>
      <c r="CE1211" s="52"/>
      <c r="CF1211" s="52"/>
      <c r="CG1211" s="52"/>
      <c r="CH1211" s="52"/>
      <c r="CI1211" s="52"/>
      <c r="CJ1211" s="52"/>
      <c r="CK1211" s="52"/>
      <c r="CL1211" s="52"/>
      <c r="CM1211" s="52"/>
      <c r="CN1211" s="52"/>
      <c r="CO1211" s="52"/>
      <c r="CP1211" s="52"/>
      <c r="CQ1211" s="52"/>
      <c r="CR1211" s="52"/>
      <c r="CS1211" s="52"/>
      <c r="CT1211" s="52"/>
      <c r="CU1211" s="52"/>
      <c r="CV1211" s="52"/>
      <c r="CW1211" s="52"/>
      <c r="CX1211" s="52"/>
      <c r="CY1211" s="52"/>
      <c r="CZ1211" s="52"/>
      <c r="DA1211" s="52"/>
      <c r="DB1211" s="52"/>
      <c r="DC1211" s="52"/>
      <c r="DD1211" s="52"/>
      <c r="DE1211" s="52"/>
      <c r="DF1211" s="52"/>
      <c r="DG1211" s="52"/>
      <c r="DH1211" s="52"/>
      <c r="DI1211" s="52"/>
      <c r="DJ1211" s="52"/>
      <c r="DK1211" s="52"/>
      <c r="DL1211" s="52"/>
      <c r="DM1211" s="52"/>
      <c r="DN1211" s="52"/>
      <c r="DO1211" s="52"/>
      <c r="DP1211" s="52"/>
      <c r="DQ1211" s="52"/>
      <c r="DR1211" s="52"/>
      <c r="DS1211" s="52"/>
      <c r="DT1211" s="52"/>
      <c r="DU1211" s="52"/>
      <c r="DV1211" s="52"/>
      <c r="DW1211" s="52"/>
      <c r="DX1211" s="52"/>
      <c r="DY1211" s="52"/>
    </row>
    <row r="1212" spans="1:129" ht="20.100000000000001" customHeight="1" x14ac:dyDescent="0.25">
      <c r="B1212" s="3" t="s">
        <v>1</v>
      </c>
      <c r="C1212" s="3"/>
      <c r="D1212" s="4" t="s">
        <v>2</v>
      </c>
      <c r="E1212" s="11"/>
      <c r="F1212" s="12" t="s">
        <v>3</v>
      </c>
      <c r="G1212" s="10"/>
      <c r="I1212" s="52"/>
      <c r="J1212" s="103"/>
      <c r="K1212" s="55"/>
      <c r="L1212" s="52"/>
      <c r="M1212" s="55"/>
      <c r="N1212" s="52"/>
      <c r="O1212" s="52"/>
      <c r="P1212" s="95"/>
      <c r="Q1212" s="52"/>
      <c r="R1212" s="52"/>
      <c r="S1212" s="52"/>
      <c r="T1212" s="52"/>
      <c r="U1212" s="52"/>
      <c r="V1212" s="52"/>
      <c r="W1212" s="52"/>
      <c r="X1212" s="52"/>
      <c r="Y1212" s="52"/>
      <c r="Z1212" s="52"/>
      <c r="AA1212" s="52"/>
      <c r="AB1212" s="52"/>
      <c r="AC1212" s="52"/>
      <c r="AD1212" s="52"/>
      <c r="AE1212" s="52"/>
      <c r="AF1212" s="52"/>
      <c r="AG1212" s="52"/>
      <c r="AH1212" s="52"/>
      <c r="AI1212" s="52"/>
      <c r="AJ1212" s="52"/>
      <c r="AK1212" s="52"/>
      <c r="AL1212" s="52"/>
      <c r="AM1212" s="52"/>
      <c r="AN1212" s="52"/>
      <c r="AO1212" s="52"/>
      <c r="AP1212" s="52"/>
      <c r="AQ1212" s="52"/>
      <c r="AR1212" s="52"/>
      <c r="AS1212" s="52"/>
      <c r="AT1212" s="52"/>
      <c r="AU1212" s="52"/>
      <c r="AV1212" s="52"/>
      <c r="AW1212" s="52"/>
      <c r="AX1212" s="52"/>
      <c r="AY1212" s="52"/>
      <c r="AZ1212" s="52"/>
      <c r="BA1212" s="52"/>
      <c r="BB1212" s="52"/>
      <c r="BC1212" s="52"/>
      <c r="BD1212" s="52"/>
      <c r="BE1212" s="52"/>
      <c r="BF1212" s="52"/>
      <c r="BG1212" s="52"/>
      <c r="BH1212" s="52"/>
      <c r="BI1212" s="52"/>
      <c r="BJ1212" s="52"/>
      <c r="BK1212" s="52"/>
      <c r="BL1212" s="52"/>
      <c r="BM1212" s="52"/>
      <c r="BN1212" s="52"/>
      <c r="BO1212" s="52"/>
      <c r="BP1212" s="52"/>
      <c r="BQ1212" s="52"/>
      <c r="BR1212" s="52"/>
      <c r="BS1212" s="52"/>
      <c r="BT1212" s="52"/>
      <c r="BU1212" s="52"/>
      <c r="BV1212" s="52"/>
      <c r="BW1212" s="52"/>
      <c r="BX1212" s="52"/>
      <c r="BY1212" s="52"/>
      <c r="BZ1212" s="52"/>
      <c r="CA1212" s="52"/>
      <c r="CB1212" s="52"/>
      <c r="CC1212" s="52"/>
      <c r="CD1212" s="52"/>
      <c r="CE1212" s="52"/>
      <c r="CF1212" s="52"/>
      <c r="CG1212" s="52"/>
      <c r="CH1212" s="52"/>
      <c r="CI1212" s="52"/>
      <c r="CJ1212" s="52"/>
      <c r="CK1212" s="52"/>
      <c r="CL1212" s="52"/>
      <c r="CM1212" s="52"/>
      <c r="CN1212" s="52"/>
      <c r="CO1212" s="52"/>
      <c r="CP1212" s="52"/>
      <c r="CQ1212" s="52"/>
      <c r="CR1212" s="52"/>
      <c r="CS1212" s="52"/>
      <c r="CT1212" s="52"/>
      <c r="CU1212" s="52"/>
      <c r="CV1212" s="52"/>
      <c r="CW1212" s="52"/>
      <c r="CX1212" s="52"/>
      <c r="CY1212" s="52"/>
      <c r="CZ1212" s="52"/>
      <c r="DA1212" s="52"/>
      <c r="DB1212" s="52"/>
      <c r="DC1212" s="52"/>
      <c r="DD1212" s="52"/>
      <c r="DE1212" s="52"/>
      <c r="DF1212" s="52"/>
      <c r="DG1212" s="52"/>
      <c r="DH1212" s="52"/>
      <c r="DI1212" s="52"/>
      <c r="DJ1212" s="52"/>
      <c r="DK1212" s="52"/>
      <c r="DL1212" s="52"/>
      <c r="DM1212" s="52"/>
      <c r="DN1212" s="52"/>
      <c r="DO1212" s="52"/>
      <c r="DP1212" s="52"/>
      <c r="DQ1212" s="52"/>
      <c r="DR1212" s="52"/>
      <c r="DS1212" s="52"/>
      <c r="DT1212" s="52"/>
      <c r="DU1212" s="52"/>
      <c r="DV1212" s="52"/>
      <c r="DW1212" s="52"/>
      <c r="DX1212" s="52"/>
      <c r="DY1212" s="52"/>
    </row>
    <row r="1213" spans="1:129" x14ac:dyDescent="0.25">
      <c r="A1213" s="19" t="s">
        <v>4</v>
      </c>
      <c r="B1213" s="5">
        <v>4166</v>
      </c>
      <c r="D1213" s="5">
        <f>B1213-F1213</f>
        <v>4166</v>
      </c>
      <c r="F1213" s="5">
        <f>SUM(J1213:AZ1213)</f>
        <v>0</v>
      </c>
      <c r="I1213" s="52"/>
      <c r="J1213" s="103"/>
      <c r="K1213" s="55"/>
      <c r="L1213" s="52"/>
      <c r="M1213" s="55"/>
      <c r="N1213" s="52"/>
      <c r="O1213" s="52"/>
      <c r="P1213" s="95"/>
      <c r="Q1213" s="52"/>
      <c r="R1213" s="52"/>
      <c r="S1213" s="52"/>
      <c r="T1213" s="52"/>
      <c r="U1213" s="52"/>
      <c r="V1213" s="52"/>
      <c r="W1213" s="52"/>
      <c r="X1213" s="52"/>
      <c r="Y1213" s="52"/>
      <c r="Z1213" s="52"/>
      <c r="AA1213" s="52"/>
      <c r="AB1213" s="52"/>
      <c r="AC1213" s="52"/>
      <c r="AD1213" s="52"/>
      <c r="AE1213" s="52"/>
      <c r="AF1213" s="52"/>
      <c r="AG1213" s="52"/>
      <c r="AH1213" s="52"/>
      <c r="AI1213" s="52"/>
      <c r="AJ1213" s="52"/>
      <c r="AK1213" s="52"/>
      <c r="AL1213" s="52"/>
      <c r="AM1213" s="52"/>
      <c r="AN1213" s="52"/>
      <c r="AO1213" s="52"/>
      <c r="AP1213" s="52"/>
      <c r="AQ1213" s="52"/>
      <c r="AR1213" s="52"/>
      <c r="AS1213" s="52"/>
      <c r="AT1213" s="52"/>
      <c r="AU1213" s="52"/>
      <c r="AV1213" s="52"/>
      <c r="AW1213" s="52"/>
      <c r="AX1213" s="52"/>
      <c r="AY1213" s="52"/>
      <c r="AZ1213" s="52"/>
      <c r="BA1213" s="52"/>
      <c r="BB1213" s="52"/>
      <c r="BC1213" s="52"/>
      <c r="BD1213" s="52"/>
      <c r="BE1213" s="52"/>
      <c r="BF1213" s="52"/>
      <c r="BG1213" s="52"/>
      <c r="BH1213" s="52"/>
      <c r="BI1213" s="52"/>
      <c r="BJ1213" s="52"/>
      <c r="BK1213" s="52"/>
      <c r="BL1213" s="52"/>
      <c r="BM1213" s="52"/>
      <c r="BN1213" s="52"/>
      <c r="BO1213" s="52"/>
      <c r="BP1213" s="52"/>
      <c r="BQ1213" s="52"/>
      <c r="BR1213" s="52"/>
      <c r="BS1213" s="52"/>
      <c r="BT1213" s="52"/>
      <c r="BU1213" s="52"/>
      <c r="BV1213" s="52"/>
      <c r="BW1213" s="52"/>
      <c r="BX1213" s="52"/>
      <c r="BY1213" s="52"/>
      <c r="BZ1213" s="52"/>
      <c r="CA1213" s="52"/>
      <c r="CB1213" s="52"/>
      <c r="CC1213" s="52"/>
      <c r="CD1213" s="52"/>
      <c r="CE1213" s="52"/>
      <c r="CF1213" s="52"/>
      <c r="CG1213" s="52"/>
      <c r="CH1213" s="52"/>
      <c r="CI1213" s="52"/>
      <c r="CJ1213" s="52"/>
      <c r="CK1213" s="52"/>
      <c r="CL1213" s="52"/>
      <c r="CM1213" s="52"/>
      <c r="CN1213" s="52"/>
      <c r="CO1213" s="52"/>
      <c r="CP1213" s="52"/>
      <c r="CQ1213" s="52"/>
      <c r="CR1213" s="52"/>
      <c r="CS1213" s="52"/>
      <c r="CT1213" s="52"/>
      <c r="CU1213" s="52"/>
      <c r="CV1213" s="52"/>
      <c r="CW1213" s="52"/>
      <c r="CX1213" s="52"/>
      <c r="CY1213" s="52"/>
      <c r="CZ1213" s="52"/>
      <c r="DA1213" s="52"/>
      <c r="DB1213" s="52"/>
      <c r="DC1213" s="52"/>
      <c r="DD1213" s="52"/>
      <c r="DE1213" s="52"/>
      <c r="DF1213" s="52"/>
      <c r="DG1213" s="52"/>
      <c r="DH1213" s="52"/>
      <c r="DI1213" s="52"/>
      <c r="DJ1213" s="52"/>
      <c r="DK1213" s="52"/>
      <c r="DL1213" s="52"/>
      <c r="DM1213" s="52"/>
      <c r="DN1213" s="52"/>
      <c r="DO1213" s="52"/>
      <c r="DP1213" s="52"/>
      <c r="DQ1213" s="52"/>
      <c r="DR1213" s="52"/>
      <c r="DS1213" s="52"/>
      <c r="DT1213" s="52"/>
      <c r="DU1213" s="52"/>
      <c r="DV1213" s="52"/>
      <c r="DW1213" s="52"/>
      <c r="DX1213" s="52"/>
      <c r="DY1213" s="52"/>
    </row>
    <row r="1214" spans="1:129" x14ac:dyDescent="0.25">
      <c r="A1214" s="19" t="s">
        <v>5</v>
      </c>
      <c r="B1214" s="5">
        <v>4166</v>
      </c>
      <c r="D1214" s="5">
        <f t="shared" ref="D1214:D1224" si="197">B1214-F1214</f>
        <v>4166</v>
      </c>
      <c r="F1214" s="5">
        <f t="shared" ref="F1214" si="198">SUM(J1214:AZ1214)</f>
        <v>0</v>
      </c>
      <c r="I1214" s="52"/>
      <c r="J1214" s="103"/>
      <c r="K1214" s="55"/>
      <c r="L1214" s="52"/>
      <c r="M1214" s="55"/>
      <c r="N1214" s="52"/>
      <c r="O1214" s="52"/>
      <c r="P1214" s="95"/>
      <c r="Q1214" s="52"/>
      <c r="R1214" s="52"/>
      <c r="S1214" s="52"/>
      <c r="T1214" s="52"/>
      <c r="U1214" s="52"/>
      <c r="V1214" s="52"/>
      <c r="W1214" s="52"/>
      <c r="X1214" s="52"/>
      <c r="Y1214" s="52"/>
      <c r="Z1214" s="52"/>
      <c r="AA1214" s="52"/>
      <c r="AB1214" s="52"/>
      <c r="AC1214" s="52"/>
      <c r="AD1214" s="52"/>
      <c r="AE1214" s="52"/>
      <c r="AF1214" s="52"/>
      <c r="AG1214" s="52"/>
      <c r="AH1214" s="52"/>
      <c r="AI1214" s="52"/>
      <c r="AJ1214" s="52"/>
      <c r="AK1214" s="52"/>
      <c r="AL1214" s="52"/>
      <c r="AM1214" s="52"/>
      <c r="AN1214" s="52"/>
      <c r="AO1214" s="52"/>
      <c r="AP1214" s="52"/>
      <c r="AQ1214" s="52"/>
      <c r="AR1214" s="52"/>
      <c r="AS1214" s="52"/>
      <c r="AT1214" s="52"/>
      <c r="AU1214" s="52"/>
      <c r="AV1214" s="52"/>
      <c r="AW1214" s="52"/>
      <c r="AX1214" s="52"/>
      <c r="AY1214" s="52"/>
      <c r="AZ1214" s="52"/>
      <c r="BA1214" s="52"/>
      <c r="BB1214" s="52"/>
      <c r="BC1214" s="52"/>
      <c r="BD1214" s="52"/>
      <c r="BE1214" s="52"/>
      <c r="BF1214" s="52"/>
      <c r="BG1214" s="52"/>
      <c r="BH1214" s="52"/>
      <c r="BI1214" s="52"/>
      <c r="BJ1214" s="52"/>
      <c r="BK1214" s="52"/>
      <c r="BL1214" s="52"/>
      <c r="BM1214" s="52"/>
      <c r="BN1214" s="52"/>
      <c r="BO1214" s="52"/>
      <c r="BP1214" s="52"/>
      <c r="BQ1214" s="52"/>
      <c r="BR1214" s="52"/>
      <c r="BS1214" s="52"/>
      <c r="BT1214" s="52"/>
      <c r="BU1214" s="52"/>
      <c r="BV1214" s="52"/>
      <c r="BW1214" s="52"/>
      <c r="BX1214" s="52"/>
      <c r="BY1214" s="52"/>
      <c r="BZ1214" s="52"/>
      <c r="CA1214" s="52"/>
      <c r="CB1214" s="52"/>
      <c r="CC1214" s="52"/>
      <c r="CD1214" s="52"/>
      <c r="CE1214" s="52"/>
      <c r="CF1214" s="52"/>
      <c r="CG1214" s="52"/>
      <c r="CH1214" s="52"/>
      <c r="CI1214" s="52"/>
      <c r="CJ1214" s="52"/>
      <c r="CK1214" s="52"/>
      <c r="CL1214" s="52"/>
      <c r="CM1214" s="52"/>
      <c r="CN1214" s="52"/>
      <c r="CO1214" s="52"/>
      <c r="CP1214" s="52"/>
      <c r="CQ1214" s="52"/>
      <c r="CR1214" s="52"/>
      <c r="CS1214" s="52"/>
      <c r="CT1214" s="52"/>
      <c r="CU1214" s="52"/>
      <c r="CV1214" s="52"/>
      <c r="CW1214" s="52"/>
      <c r="CX1214" s="52"/>
      <c r="CY1214" s="52"/>
      <c r="CZ1214" s="52"/>
      <c r="DA1214" s="52"/>
      <c r="DB1214" s="52"/>
      <c r="DC1214" s="52"/>
      <c r="DD1214" s="52"/>
      <c r="DE1214" s="52"/>
      <c r="DF1214" s="52"/>
      <c r="DG1214" s="52"/>
      <c r="DH1214" s="52"/>
      <c r="DI1214" s="52"/>
      <c r="DJ1214" s="52"/>
      <c r="DK1214" s="52"/>
      <c r="DL1214" s="52"/>
      <c r="DM1214" s="52"/>
      <c r="DN1214" s="52"/>
      <c r="DO1214" s="52"/>
      <c r="DP1214" s="52"/>
      <c r="DQ1214" s="52"/>
      <c r="DR1214" s="52"/>
      <c r="DS1214" s="52"/>
      <c r="DT1214" s="52"/>
      <c r="DU1214" s="52"/>
      <c r="DV1214" s="52"/>
      <c r="DW1214" s="52"/>
      <c r="DX1214" s="52"/>
      <c r="DY1214" s="52"/>
    </row>
    <row r="1215" spans="1:129" x14ac:dyDescent="0.25">
      <c r="A1215" s="19" t="s">
        <v>6</v>
      </c>
      <c r="B1215" s="5">
        <v>4166</v>
      </c>
      <c r="D1215" s="5">
        <f t="shared" si="197"/>
        <v>4166</v>
      </c>
      <c r="F1215" s="5">
        <f>SUM(J1215:AZ1215)</f>
        <v>0</v>
      </c>
      <c r="I1215" s="52"/>
      <c r="J1215" s="103"/>
      <c r="K1215" s="55"/>
      <c r="L1215" s="52"/>
      <c r="M1215" s="55"/>
      <c r="N1215" s="52"/>
      <c r="O1215" s="52"/>
      <c r="P1215" s="95"/>
      <c r="Q1215" s="52"/>
      <c r="R1215" s="52"/>
      <c r="S1215" s="52"/>
      <c r="T1215" s="52"/>
      <c r="U1215" s="52"/>
      <c r="V1215" s="52"/>
      <c r="W1215" s="52"/>
      <c r="X1215" s="52"/>
      <c r="Y1215" s="52"/>
      <c r="Z1215" s="52"/>
      <c r="AA1215" s="52"/>
      <c r="AB1215" s="52"/>
      <c r="AC1215" s="52"/>
      <c r="AD1215" s="52"/>
      <c r="AE1215" s="52"/>
      <c r="AF1215" s="52"/>
      <c r="AG1215" s="52"/>
      <c r="AH1215" s="52"/>
      <c r="AI1215" s="52"/>
      <c r="AJ1215" s="52"/>
      <c r="AK1215" s="52"/>
      <c r="AL1215" s="52"/>
      <c r="AM1215" s="52"/>
      <c r="AN1215" s="52"/>
      <c r="AO1215" s="52"/>
      <c r="AP1215" s="52"/>
      <c r="AQ1215" s="52"/>
      <c r="AR1215" s="52"/>
      <c r="AS1215" s="52"/>
      <c r="AT1215" s="52"/>
      <c r="AU1215" s="52"/>
      <c r="AV1215" s="52"/>
      <c r="AW1215" s="52"/>
      <c r="AX1215" s="52"/>
      <c r="AY1215" s="52"/>
      <c r="AZ1215" s="52"/>
      <c r="BA1215" s="52"/>
      <c r="BB1215" s="52"/>
      <c r="BC1215" s="52"/>
      <c r="BD1215" s="52"/>
      <c r="BE1215" s="52"/>
      <c r="BF1215" s="52"/>
      <c r="BG1215" s="52"/>
      <c r="BH1215" s="52"/>
      <c r="BI1215" s="52"/>
      <c r="BJ1215" s="52"/>
      <c r="BK1215" s="52"/>
      <c r="BL1215" s="52"/>
      <c r="BM1215" s="52"/>
      <c r="BN1215" s="52"/>
      <c r="BO1215" s="52"/>
      <c r="BP1215" s="52"/>
      <c r="BQ1215" s="52"/>
      <c r="BR1215" s="52"/>
      <c r="BS1215" s="52"/>
      <c r="BT1215" s="52"/>
      <c r="BU1215" s="52"/>
      <c r="BV1215" s="52"/>
      <c r="BW1215" s="52"/>
      <c r="BX1215" s="52"/>
      <c r="BY1215" s="52"/>
      <c r="BZ1215" s="52"/>
      <c r="CA1215" s="52"/>
      <c r="CB1215" s="52"/>
      <c r="CC1215" s="52"/>
      <c r="CD1215" s="52"/>
      <c r="CE1215" s="52"/>
      <c r="CF1215" s="52"/>
      <c r="CG1215" s="52"/>
      <c r="CH1215" s="52"/>
      <c r="CI1215" s="52"/>
      <c r="CJ1215" s="52"/>
      <c r="CK1215" s="52"/>
      <c r="CL1215" s="52"/>
      <c r="CM1215" s="52"/>
      <c r="CN1215" s="52"/>
      <c r="CO1215" s="52"/>
      <c r="CP1215" s="52"/>
      <c r="CQ1215" s="52"/>
      <c r="CR1215" s="52"/>
      <c r="CS1215" s="52"/>
      <c r="CT1215" s="52"/>
      <c r="CU1215" s="52"/>
      <c r="CV1215" s="52"/>
      <c r="CW1215" s="52"/>
      <c r="CX1215" s="52"/>
      <c r="CY1215" s="52"/>
      <c r="CZ1215" s="52"/>
      <c r="DA1215" s="52"/>
      <c r="DB1215" s="52"/>
      <c r="DC1215" s="52"/>
      <c r="DD1215" s="52"/>
      <c r="DE1215" s="52"/>
      <c r="DF1215" s="52"/>
      <c r="DG1215" s="52"/>
      <c r="DH1215" s="52"/>
      <c r="DI1215" s="52"/>
      <c r="DJ1215" s="52"/>
      <c r="DK1215" s="52"/>
      <c r="DL1215" s="52"/>
      <c r="DM1215" s="52"/>
      <c r="DN1215" s="52"/>
      <c r="DO1215" s="52"/>
      <c r="DP1215" s="52"/>
      <c r="DQ1215" s="52"/>
      <c r="DR1215" s="52"/>
      <c r="DS1215" s="52"/>
      <c r="DT1215" s="52"/>
      <c r="DU1215" s="52"/>
      <c r="DV1215" s="52"/>
      <c r="DW1215" s="52"/>
      <c r="DX1215" s="52"/>
      <c r="DY1215" s="52"/>
    </row>
    <row r="1216" spans="1:129" x14ac:dyDescent="0.25">
      <c r="A1216" s="19" t="s">
        <v>7</v>
      </c>
      <c r="B1216" s="5">
        <v>4166</v>
      </c>
      <c r="D1216" s="5">
        <f t="shared" si="197"/>
        <v>4166</v>
      </c>
      <c r="F1216" s="5">
        <f t="shared" ref="F1216:F1219" si="199">SUM(J1216:AZ1216)</f>
        <v>0</v>
      </c>
      <c r="I1216" s="52"/>
      <c r="J1216" s="103"/>
      <c r="K1216" s="55"/>
      <c r="L1216" s="52"/>
      <c r="M1216" s="55"/>
      <c r="N1216" s="52"/>
      <c r="O1216" s="52"/>
      <c r="P1216" s="95"/>
      <c r="Q1216" s="52"/>
      <c r="R1216" s="52"/>
      <c r="S1216" s="52"/>
      <c r="T1216" s="52"/>
      <c r="U1216" s="52"/>
      <c r="V1216" s="52"/>
      <c r="W1216" s="52"/>
      <c r="X1216" s="52"/>
      <c r="Y1216" s="52"/>
      <c r="Z1216" s="52"/>
      <c r="AA1216" s="52"/>
      <c r="AB1216" s="52"/>
      <c r="AC1216" s="52"/>
      <c r="AD1216" s="52"/>
      <c r="AE1216" s="52"/>
      <c r="AF1216" s="52"/>
      <c r="AG1216" s="52"/>
      <c r="AH1216" s="52"/>
      <c r="AI1216" s="52"/>
      <c r="AJ1216" s="52"/>
      <c r="AK1216" s="52"/>
      <c r="AL1216" s="52"/>
      <c r="AM1216" s="52"/>
      <c r="AN1216" s="52"/>
      <c r="AO1216" s="52"/>
      <c r="AP1216" s="52"/>
      <c r="AQ1216" s="52"/>
      <c r="AR1216" s="52"/>
      <c r="AS1216" s="52"/>
      <c r="AT1216" s="52"/>
      <c r="AU1216" s="52"/>
      <c r="AV1216" s="52"/>
      <c r="AW1216" s="52"/>
      <c r="AX1216" s="52"/>
      <c r="AY1216" s="52"/>
      <c r="AZ1216" s="52"/>
      <c r="BA1216" s="52"/>
      <c r="BB1216" s="52"/>
      <c r="BC1216" s="52"/>
      <c r="BD1216" s="52"/>
      <c r="BE1216" s="52"/>
      <c r="BF1216" s="52"/>
      <c r="BG1216" s="52"/>
      <c r="BH1216" s="52"/>
      <c r="BI1216" s="52"/>
      <c r="BJ1216" s="52"/>
      <c r="BK1216" s="52"/>
      <c r="BL1216" s="52"/>
      <c r="BM1216" s="52"/>
      <c r="BN1216" s="52"/>
      <c r="BO1216" s="52"/>
      <c r="BP1216" s="52"/>
      <c r="BQ1216" s="52"/>
      <c r="BR1216" s="52"/>
      <c r="BS1216" s="52"/>
      <c r="BT1216" s="52"/>
      <c r="BU1216" s="52"/>
      <c r="BV1216" s="52"/>
      <c r="BW1216" s="52"/>
      <c r="BX1216" s="52"/>
      <c r="BY1216" s="52"/>
      <c r="BZ1216" s="52"/>
      <c r="CA1216" s="52"/>
      <c r="CB1216" s="52"/>
      <c r="CC1216" s="52"/>
      <c r="CD1216" s="52"/>
      <c r="CE1216" s="52"/>
      <c r="CF1216" s="52"/>
      <c r="CG1216" s="52"/>
      <c r="CH1216" s="52"/>
      <c r="CI1216" s="52"/>
      <c r="CJ1216" s="52"/>
      <c r="CK1216" s="52"/>
      <c r="CL1216" s="52"/>
      <c r="CM1216" s="52"/>
      <c r="CN1216" s="52"/>
      <c r="CO1216" s="52"/>
      <c r="CP1216" s="52"/>
      <c r="CQ1216" s="52"/>
      <c r="CR1216" s="52"/>
      <c r="CS1216" s="52"/>
      <c r="CT1216" s="52"/>
      <c r="CU1216" s="52"/>
      <c r="CV1216" s="52"/>
      <c r="CW1216" s="52"/>
      <c r="CX1216" s="52"/>
      <c r="CY1216" s="52"/>
      <c r="CZ1216" s="52"/>
      <c r="DA1216" s="52"/>
      <c r="DB1216" s="52"/>
      <c r="DC1216" s="52"/>
      <c r="DD1216" s="52"/>
      <c r="DE1216" s="52"/>
      <c r="DF1216" s="52"/>
      <c r="DG1216" s="52"/>
      <c r="DH1216" s="52"/>
      <c r="DI1216" s="52"/>
      <c r="DJ1216" s="52"/>
      <c r="DK1216" s="52"/>
      <c r="DL1216" s="52"/>
      <c r="DM1216" s="52"/>
      <c r="DN1216" s="52"/>
      <c r="DO1216" s="52"/>
      <c r="DP1216" s="52"/>
      <c r="DQ1216" s="52"/>
      <c r="DR1216" s="52"/>
      <c r="DS1216" s="52"/>
      <c r="DT1216" s="52"/>
      <c r="DU1216" s="52"/>
      <c r="DV1216" s="52"/>
      <c r="DW1216" s="52"/>
      <c r="DX1216" s="52"/>
      <c r="DY1216" s="52"/>
    </row>
    <row r="1217" spans="1:129" x14ac:dyDescent="0.25">
      <c r="A1217" s="19" t="s">
        <v>55</v>
      </c>
      <c r="B1217" s="5">
        <v>4167</v>
      </c>
      <c r="D1217" s="5">
        <f t="shared" si="197"/>
        <v>4167</v>
      </c>
      <c r="F1217" s="5">
        <f t="shared" si="199"/>
        <v>0</v>
      </c>
      <c r="I1217" s="52"/>
      <c r="J1217" s="103"/>
      <c r="K1217" s="55"/>
      <c r="L1217" s="52"/>
      <c r="M1217" s="55"/>
      <c r="N1217" s="52"/>
      <c r="O1217" s="52"/>
      <c r="P1217" s="95"/>
      <c r="Q1217" s="52"/>
      <c r="R1217" s="52"/>
      <c r="S1217" s="52"/>
      <c r="T1217" s="52"/>
      <c r="U1217" s="52"/>
      <c r="V1217" s="52"/>
      <c r="W1217" s="52"/>
      <c r="X1217" s="52"/>
      <c r="Y1217" s="52"/>
      <c r="Z1217" s="52"/>
      <c r="AA1217" s="52"/>
      <c r="AB1217" s="52"/>
      <c r="AC1217" s="52"/>
      <c r="AD1217" s="52"/>
      <c r="AE1217" s="52"/>
      <c r="AF1217" s="52"/>
      <c r="AG1217" s="52"/>
      <c r="AH1217" s="52"/>
      <c r="AI1217" s="52"/>
      <c r="AJ1217" s="52"/>
      <c r="AK1217" s="52"/>
      <c r="AL1217" s="52"/>
      <c r="AM1217" s="52"/>
      <c r="AN1217" s="52"/>
      <c r="AO1217" s="52"/>
      <c r="AP1217" s="52"/>
      <c r="AQ1217" s="52"/>
      <c r="AR1217" s="52"/>
      <c r="AS1217" s="52"/>
      <c r="AT1217" s="52"/>
      <c r="AU1217" s="52"/>
      <c r="AV1217" s="52"/>
      <c r="AW1217" s="52"/>
      <c r="AX1217" s="52"/>
      <c r="AY1217" s="52"/>
      <c r="AZ1217" s="52"/>
      <c r="BA1217" s="52"/>
      <c r="BB1217" s="52"/>
      <c r="BC1217" s="52"/>
      <c r="BD1217" s="52"/>
      <c r="BE1217" s="52"/>
      <c r="BF1217" s="52"/>
      <c r="BG1217" s="52"/>
      <c r="BH1217" s="52"/>
      <c r="BI1217" s="52"/>
      <c r="BJ1217" s="52"/>
      <c r="BK1217" s="52"/>
      <c r="BL1217" s="52"/>
      <c r="BM1217" s="52"/>
      <c r="BN1217" s="52"/>
      <c r="BO1217" s="52"/>
      <c r="BP1217" s="52"/>
      <c r="BQ1217" s="52"/>
      <c r="BR1217" s="52"/>
      <c r="BS1217" s="52"/>
      <c r="BT1217" s="52"/>
      <c r="BU1217" s="52"/>
      <c r="BV1217" s="52"/>
      <c r="BW1217" s="52"/>
      <c r="BX1217" s="52"/>
      <c r="BY1217" s="52"/>
      <c r="BZ1217" s="52"/>
      <c r="CA1217" s="52"/>
      <c r="CB1217" s="52"/>
      <c r="CC1217" s="52"/>
      <c r="CD1217" s="52"/>
      <c r="CE1217" s="52"/>
      <c r="CF1217" s="52"/>
      <c r="CG1217" s="52"/>
      <c r="CH1217" s="52"/>
      <c r="CI1217" s="52"/>
      <c r="CJ1217" s="52"/>
      <c r="CK1217" s="52"/>
      <c r="CL1217" s="52"/>
      <c r="CM1217" s="52"/>
      <c r="CN1217" s="52"/>
      <c r="CO1217" s="52"/>
      <c r="CP1217" s="52"/>
      <c r="CQ1217" s="52"/>
      <c r="CR1217" s="52"/>
      <c r="CS1217" s="52"/>
      <c r="CT1217" s="52"/>
      <c r="CU1217" s="52"/>
      <c r="CV1217" s="52"/>
      <c r="CW1217" s="52"/>
      <c r="CX1217" s="52"/>
      <c r="CY1217" s="52"/>
      <c r="CZ1217" s="52"/>
      <c r="DA1217" s="52"/>
      <c r="DB1217" s="52"/>
      <c r="DC1217" s="52"/>
      <c r="DD1217" s="52"/>
      <c r="DE1217" s="52"/>
      <c r="DF1217" s="52"/>
      <c r="DG1217" s="52"/>
      <c r="DH1217" s="52"/>
      <c r="DI1217" s="52"/>
      <c r="DJ1217" s="52"/>
      <c r="DK1217" s="52"/>
      <c r="DL1217" s="52"/>
      <c r="DM1217" s="52"/>
      <c r="DN1217" s="52"/>
      <c r="DO1217" s="52"/>
      <c r="DP1217" s="52"/>
      <c r="DQ1217" s="52"/>
      <c r="DR1217" s="52"/>
      <c r="DS1217" s="52"/>
      <c r="DT1217" s="52"/>
      <c r="DU1217" s="52"/>
      <c r="DV1217" s="52"/>
      <c r="DW1217" s="52"/>
      <c r="DX1217" s="52"/>
      <c r="DY1217" s="52"/>
    </row>
    <row r="1218" spans="1:129" x14ac:dyDescent="0.25">
      <c r="A1218" s="19" t="s">
        <v>9</v>
      </c>
      <c r="B1218" s="5">
        <v>4167</v>
      </c>
      <c r="D1218" s="5">
        <f t="shared" si="197"/>
        <v>4167</v>
      </c>
      <c r="F1218" s="5">
        <f t="shared" si="199"/>
        <v>0</v>
      </c>
      <c r="I1218" s="52"/>
      <c r="J1218" s="103"/>
      <c r="K1218" s="55"/>
      <c r="L1218" s="52"/>
      <c r="M1218" s="55"/>
      <c r="N1218" s="52"/>
      <c r="O1218" s="52"/>
      <c r="P1218" s="95"/>
      <c r="Q1218" s="52"/>
      <c r="R1218" s="52"/>
      <c r="S1218" s="52"/>
      <c r="T1218" s="52"/>
      <c r="U1218" s="52"/>
      <c r="V1218" s="52"/>
      <c r="W1218" s="52"/>
      <c r="X1218" s="52"/>
      <c r="Y1218" s="52"/>
      <c r="Z1218" s="52"/>
      <c r="AA1218" s="52"/>
      <c r="AB1218" s="52"/>
      <c r="AC1218" s="52"/>
      <c r="AD1218" s="52"/>
      <c r="AE1218" s="52"/>
      <c r="AF1218" s="52"/>
      <c r="AG1218" s="52"/>
      <c r="AH1218" s="52"/>
      <c r="AI1218" s="52"/>
      <c r="AJ1218" s="52"/>
      <c r="AK1218" s="52"/>
      <c r="AL1218" s="52"/>
      <c r="AM1218" s="52"/>
      <c r="AN1218" s="52"/>
      <c r="AO1218" s="52"/>
      <c r="AP1218" s="52"/>
      <c r="AQ1218" s="52"/>
      <c r="AR1218" s="52"/>
      <c r="AS1218" s="52"/>
      <c r="AT1218" s="52"/>
      <c r="AU1218" s="52"/>
      <c r="AV1218" s="52"/>
      <c r="AW1218" s="52"/>
      <c r="AX1218" s="52"/>
      <c r="AY1218" s="52"/>
      <c r="AZ1218" s="52"/>
      <c r="BA1218" s="52"/>
      <c r="BB1218" s="52"/>
      <c r="BC1218" s="52"/>
      <c r="BD1218" s="52"/>
      <c r="BE1218" s="52"/>
      <c r="BF1218" s="52"/>
      <c r="BG1218" s="52"/>
      <c r="BH1218" s="52"/>
      <c r="BI1218" s="52"/>
      <c r="BJ1218" s="52"/>
      <c r="BK1218" s="52"/>
      <c r="BL1218" s="52"/>
      <c r="BM1218" s="52"/>
      <c r="BN1218" s="52"/>
      <c r="BO1218" s="52"/>
      <c r="BP1218" s="52"/>
      <c r="BQ1218" s="52"/>
      <c r="BR1218" s="52"/>
      <c r="BS1218" s="52"/>
      <c r="BT1218" s="52"/>
      <c r="BU1218" s="52"/>
      <c r="BV1218" s="52"/>
      <c r="BW1218" s="52"/>
      <c r="BX1218" s="52"/>
      <c r="BY1218" s="52"/>
      <c r="BZ1218" s="52"/>
      <c r="CA1218" s="52"/>
      <c r="CB1218" s="52"/>
      <c r="CC1218" s="52"/>
      <c r="CD1218" s="52"/>
      <c r="CE1218" s="52"/>
      <c r="CF1218" s="52"/>
      <c r="CG1218" s="52"/>
      <c r="CH1218" s="52"/>
      <c r="CI1218" s="52"/>
      <c r="CJ1218" s="52"/>
      <c r="CK1218" s="52"/>
      <c r="CL1218" s="52"/>
      <c r="CM1218" s="52"/>
      <c r="CN1218" s="52"/>
      <c r="CO1218" s="52"/>
      <c r="CP1218" s="52"/>
      <c r="CQ1218" s="52"/>
      <c r="CR1218" s="52"/>
      <c r="CS1218" s="52"/>
      <c r="CT1218" s="52"/>
      <c r="CU1218" s="52"/>
      <c r="CV1218" s="52"/>
      <c r="CW1218" s="52"/>
      <c r="CX1218" s="52"/>
      <c r="CY1218" s="52"/>
      <c r="CZ1218" s="52"/>
      <c r="DA1218" s="52"/>
      <c r="DB1218" s="52"/>
      <c r="DC1218" s="52"/>
      <c r="DD1218" s="52"/>
      <c r="DE1218" s="52"/>
      <c r="DF1218" s="52"/>
      <c r="DG1218" s="52"/>
      <c r="DH1218" s="52"/>
      <c r="DI1218" s="52"/>
      <c r="DJ1218" s="52"/>
      <c r="DK1218" s="52"/>
      <c r="DL1218" s="52"/>
      <c r="DM1218" s="52"/>
      <c r="DN1218" s="52"/>
      <c r="DO1218" s="52"/>
      <c r="DP1218" s="52"/>
      <c r="DQ1218" s="52"/>
      <c r="DR1218" s="52"/>
      <c r="DS1218" s="52"/>
      <c r="DT1218" s="52"/>
      <c r="DU1218" s="52"/>
      <c r="DV1218" s="52"/>
      <c r="DW1218" s="52"/>
      <c r="DX1218" s="52"/>
      <c r="DY1218" s="52"/>
    </row>
    <row r="1219" spans="1:129" x14ac:dyDescent="0.25">
      <c r="A1219" s="19" t="s">
        <v>10</v>
      </c>
      <c r="B1219" s="5">
        <v>4167</v>
      </c>
      <c r="D1219" s="5">
        <f t="shared" si="197"/>
        <v>4167</v>
      </c>
      <c r="F1219" s="5">
        <f t="shared" si="199"/>
        <v>0</v>
      </c>
      <c r="I1219" s="52"/>
      <c r="J1219" s="103"/>
      <c r="K1219" s="55"/>
      <c r="L1219" s="52"/>
      <c r="M1219" s="55"/>
      <c r="N1219" s="52"/>
      <c r="O1219" s="52"/>
      <c r="P1219" s="95"/>
      <c r="Q1219" s="52"/>
      <c r="R1219" s="52"/>
      <c r="S1219" s="52"/>
      <c r="T1219" s="52"/>
      <c r="U1219" s="52"/>
      <c r="V1219" s="52"/>
      <c r="W1219" s="52"/>
      <c r="X1219" s="52"/>
      <c r="Y1219" s="52"/>
      <c r="Z1219" s="52"/>
      <c r="AA1219" s="52"/>
      <c r="AB1219" s="52"/>
      <c r="AC1219" s="52"/>
      <c r="AD1219" s="52"/>
      <c r="AE1219" s="52"/>
      <c r="AF1219" s="52"/>
      <c r="AG1219" s="52"/>
      <c r="AH1219" s="52"/>
      <c r="AI1219" s="52"/>
      <c r="AJ1219" s="52"/>
      <c r="AK1219" s="52"/>
      <c r="AL1219" s="52"/>
      <c r="AM1219" s="52"/>
      <c r="AN1219" s="52"/>
      <c r="AO1219" s="52"/>
      <c r="AP1219" s="52"/>
      <c r="AQ1219" s="52"/>
      <c r="AR1219" s="52"/>
      <c r="AS1219" s="52"/>
      <c r="AT1219" s="52"/>
      <c r="AU1219" s="52"/>
      <c r="AV1219" s="52"/>
      <c r="AW1219" s="52"/>
      <c r="AX1219" s="52"/>
      <c r="AY1219" s="52"/>
      <c r="AZ1219" s="52"/>
      <c r="BA1219" s="52"/>
      <c r="BB1219" s="52"/>
      <c r="BC1219" s="52"/>
      <c r="BD1219" s="52"/>
      <c r="BE1219" s="52"/>
      <c r="BF1219" s="52"/>
      <c r="BG1219" s="52"/>
      <c r="BH1219" s="52"/>
      <c r="BI1219" s="52"/>
      <c r="BJ1219" s="52"/>
      <c r="BK1219" s="52"/>
      <c r="BL1219" s="52"/>
      <c r="BM1219" s="52"/>
      <c r="BN1219" s="52"/>
      <c r="BO1219" s="52"/>
      <c r="BP1219" s="52"/>
      <c r="BQ1219" s="52"/>
      <c r="BR1219" s="52"/>
      <c r="BS1219" s="52"/>
      <c r="BT1219" s="52"/>
      <c r="BU1219" s="52"/>
      <c r="BV1219" s="52"/>
      <c r="BW1219" s="52"/>
      <c r="BX1219" s="52"/>
      <c r="BY1219" s="52"/>
      <c r="BZ1219" s="52"/>
      <c r="CA1219" s="52"/>
      <c r="CB1219" s="52"/>
      <c r="CC1219" s="52"/>
      <c r="CD1219" s="52"/>
      <c r="CE1219" s="52"/>
      <c r="CF1219" s="52"/>
      <c r="CG1219" s="52"/>
      <c r="CH1219" s="52"/>
      <c r="CI1219" s="52"/>
      <c r="CJ1219" s="52"/>
      <c r="CK1219" s="52"/>
      <c r="CL1219" s="52"/>
      <c r="CM1219" s="52"/>
      <c r="CN1219" s="52"/>
      <c r="CO1219" s="52"/>
      <c r="CP1219" s="52"/>
      <c r="CQ1219" s="52"/>
      <c r="CR1219" s="52"/>
      <c r="CS1219" s="52"/>
      <c r="CT1219" s="52"/>
      <c r="CU1219" s="52"/>
      <c r="CV1219" s="52"/>
      <c r="CW1219" s="52"/>
      <c r="CX1219" s="52"/>
      <c r="CY1219" s="52"/>
      <c r="CZ1219" s="52"/>
      <c r="DA1219" s="52"/>
      <c r="DB1219" s="52"/>
      <c r="DC1219" s="52"/>
      <c r="DD1219" s="52"/>
      <c r="DE1219" s="52"/>
      <c r="DF1219" s="52"/>
      <c r="DG1219" s="52"/>
      <c r="DH1219" s="52"/>
      <c r="DI1219" s="52"/>
      <c r="DJ1219" s="52"/>
      <c r="DK1219" s="52"/>
      <c r="DL1219" s="52"/>
      <c r="DM1219" s="52"/>
      <c r="DN1219" s="52"/>
      <c r="DO1219" s="52"/>
      <c r="DP1219" s="52"/>
      <c r="DQ1219" s="52"/>
      <c r="DR1219" s="52"/>
      <c r="DS1219" s="52"/>
      <c r="DT1219" s="52"/>
      <c r="DU1219" s="52"/>
      <c r="DV1219" s="52"/>
      <c r="DW1219" s="52"/>
      <c r="DX1219" s="52"/>
      <c r="DY1219" s="52"/>
    </row>
    <row r="1220" spans="1:129" x14ac:dyDescent="0.25">
      <c r="A1220" s="19" t="s">
        <v>11</v>
      </c>
      <c r="B1220" s="5">
        <v>4167</v>
      </c>
      <c r="D1220" s="5">
        <f t="shared" si="197"/>
        <v>4167</v>
      </c>
      <c r="F1220" s="5">
        <f t="shared" ref="F1220:F1224" si="200">SUM(J1220:AZ1220)</f>
        <v>0</v>
      </c>
      <c r="I1220" s="52"/>
      <c r="J1220" s="103"/>
      <c r="K1220" s="55"/>
      <c r="L1220" s="52"/>
      <c r="M1220" s="55"/>
      <c r="N1220" s="52"/>
      <c r="O1220" s="52"/>
      <c r="P1220" s="95"/>
      <c r="Q1220" s="52"/>
      <c r="R1220" s="52"/>
      <c r="S1220" s="52"/>
      <c r="T1220" s="52"/>
      <c r="U1220" s="52"/>
      <c r="V1220" s="52"/>
      <c r="W1220" s="52"/>
      <c r="X1220" s="52"/>
      <c r="Y1220" s="52"/>
      <c r="Z1220" s="52"/>
      <c r="AA1220" s="52"/>
      <c r="AB1220" s="52"/>
      <c r="AC1220" s="52"/>
      <c r="AD1220" s="52"/>
      <c r="AE1220" s="52"/>
      <c r="AF1220" s="52"/>
      <c r="AG1220" s="52"/>
      <c r="AH1220" s="52"/>
      <c r="AI1220" s="52"/>
      <c r="AJ1220" s="52"/>
      <c r="AK1220" s="52"/>
      <c r="AL1220" s="52"/>
      <c r="AM1220" s="52"/>
      <c r="AN1220" s="52"/>
      <c r="AO1220" s="52"/>
      <c r="AP1220" s="52"/>
      <c r="AQ1220" s="52"/>
      <c r="AR1220" s="52"/>
      <c r="AS1220" s="52"/>
      <c r="AT1220" s="52"/>
      <c r="AU1220" s="52"/>
      <c r="AV1220" s="52"/>
      <c r="AW1220" s="52"/>
      <c r="AX1220" s="52"/>
      <c r="AY1220" s="52"/>
      <c r="AZ1220" s="52"/>
      <c r="BA1220" s="52"/>
      <c r="BB1220" s="52"/>
      <c r="BC1220" s="52"/>
      <c r="BD1220" s="52"/>
      <c r="BE1220" s="52"/>
      <c r="BF1220" s="52"/>
      <c r="BG1220" s="52"/>
      <c r="BH1220" s="52"/>
      <c r="BI1220" s="52"/>
      <c r="BJ1220" s="52"/>
      <c r="BK1220" s="52"/>
      <c r="BL1220" s="52"/>
      <c r="BM1220" s="52"/>
      <c r="BN1220" s="52"/>
      <c r="BO1220" s="52"/>
      <c r="BP1220" s="52"/>
      <c r="BQ1220" s="52"/>
      <c r="BR1220" s="52"/>
      <c r="BS1220" s="52"/>
      <c r="BT1220" s="52"/>
      <c r="BU1220" s="52"/>
      <c r="BV1220" s="52"/>
      <c r="BW1220" s="52"/>
      <c r="BX1220" s="52"/>
      <c r="BY1220" s="52"/>
      <c r="BZ1220" s="52"/>
      <c r="CA1220" s="52"/>
      <c r="CB1220" s="52"/>
      <c r="CC1220" s="52"/>
      <c r="CD1220" s="52"/>
      <c r="CE1220" s="52"/>
      <c r="CF1220" s="52"/>
      <c r="CG1220" s="52"/>
      <c r="CH1220" s="52"/>
      <c r="CI1220" s="52"/>
      <c r="CJ1220" s="52"/>
      <c r="CK1220" s="52"/>
      <c r="CL1220" s="52"/>
      <c r="CM1220" s="52"/>
      <c r="CN1220" s="52"/>
      <c r="CO1220" s="52"/>
      <c r="CP1220" s="52"/>
      <c r="CQ1220" s="52"/>
      <c r="CR1220" s="52"/>
      <c r="CS1220" s="52"/>
      <c r="CT1220" s="52"/>
      <c r="CU1220" s="52"/>
      <c r="CV1220" s="52"/>
      <c r="CW1220" s="52"/>
      <c r="CX1220" s="52"/>
      <c r="CY1220" s="52"/>
      <c r="CZ1220" s="52"/>
      <c r="DA1220" s="52"/>
      <c r="DB1220" s="52"/>
      <c r="DC1220" s="52"/>
      <c r="DD1220" s="52"/>
      <c r="DE1220" s="52"/>
      <c r="DF1220" s="52"/>
      <c r="DG1220" s="52"/>
      <c r="DH1220" s="52"/>
      <c r="DI1220" s="52"/>
      <c r="DJ1220" s="52"/>
      <c r="DK1220" s="52"/>
      <c r="DL1220" s="52"/>
      <c r="DM1220" s="52"/>
      <c r="DN1220" s="52"/>
      <c r="DO1220" s="52"/>
      <c r="DP1220" s="52"/>
      <c r="DQ1220" s="52"/>
      <c r="DR1220" s="52"/>
      <c r="DS1220" s="52"/>
      <c r="DT1220" s="52"/>
      <c r="DU1220" s="52"/>
      <c r="DV1220" s="52"/>
      <c r="DW1220" s="52"/>
      <c r="DX1220" s="52"/>
      <c r="DY1220" s="52"/>
    </row>
    <row r="1221" spans="1:129" x14ac:dyDescent="0.25">
      <c r="A1221" s="19" t="s">
        <v>12</v>
      </c>
      <c r="B1221" s="5">
        <v>4167</v>
      </c>
      <c r="D1221" s="5">
        <f t="shared" si="197"/>
        <v>4167</v>
      </c>
      <c r="F1221" s="5">
        <f t="shared" si="200"/>
        <v>0</v>
      </c>
      <c r="I1221" s="52"/>
      <c r="J1221" s="103"/>
      <c r="K1221" s="55"/>
      <c r="L1221" s="52"/>
      <c r="M1221" s="55"/>
      <c r="N1221" s="52"/>
      <c r="O1221" s="52"/>
      <c r="P1221" s="95"/>
      <c r="Q1221" s="52"/>
      <c r="R1221" s="52"/>
      <c r="S1221" s="52"/>
      <c r="T1221" s="52"/>
      <c r="U1221" s="52"/>
      <c r="V1221" s="52"/>
      <c r="W1221" s="52"/>
      <c r="X1221" s="52"/>
      <c r="Y1221" s="52"/>
      <c r="Z1221" s="52"/>
      <c r="AA1221" s="52"/>
      <c r="AB1221" s="52"/>
      <c r="AC1221" s="52"/>
      <c r="AD1221" s="52"/>
      <c r="AE1221" s="52"/>
      <c r="AF1221" s="52"/>
      <c r="AG1221" s="52"/>
      <c r="AH1221" s="52"/>
      <c r="AI1221" s="52"/>
      <c r="AJ1221" s="52"/>
      <c r="AK1221" s="52"/>
      <c r="AL1221" s="52"/>
      <c r="AM1221" s="52"/>
      <c r="AN1221" s="52"/>
      <c r="AO1221" s="52"/>
      <c r="AP1221" s="52"/>
      <c r="AQ1221" s="52"/>
      <c r="AR1221" s="52"/>
      <c r="AS1221" s="52"/>
      <c r="AT1221" s="52"/>
      <c r="AU1221" s="52"/>
      <c r="AV1221" s="52"/>
      <c r="AW1221" s="52"/>
      <c r="AX1221" s="52"/>
      <c r="AY1221" s="52"/>
      <c r="AZ1221" s="52"/>
      <c r="BA1221" s="52"/>
      <c r="BB1221" s="52"/>
      <c r="BC1221" s="52"/>
      <c r="BD1221" s="52"/>
      <c r="BE1221" s="52"/>
      <c r="BF1221" s="52"/>
      <c r="BG1221" s="52"/>
      <c r="BH1221" s="52"/>
      <c r="BI1221" s="52"/>
      <c r="BJ1221" s="52"/>
      <c r="BK1221" s="52"/>
      <c r="BL1221" s="52"/>
      <c r="BM1221" s="52"/>
      <c r="BN1221" s="52"/>
      <c r="BO1221" s="52"/>
      <c r="BP1221" s="52"/>
      <c r="BQ1221" s="52"/>
      <c r="BR1221" s="52"/>
      <c r="BS1221" s="52"/>
      <c r="BT1221" s="52"/>
      <c r="BU1221" s="52"/>
      <c r="BV1221" s="52"/>
      <c r="BW1221" s="52"/>
      <c r="BX1221" s="52"/>
      <c r="BY1221" s="52"/>
      <c r="BZ1221" s="52"/>
      <c r="CA1221" s="52"/>
      <c r="CB1221" s="52"/>
      <c r="CC1221" s="52"/>
      <c r="CD1221" s="52"/>
      <c r="CE1221" s="52"/>
      <c r="CF1221" s="52"/>
      <c r="CG1221" s="52"/>
      <c r="CH1221" s="52"/>
      <c r="CI1221" s="52"/>
      <c r="CJ1221" s="52"/>
      <c r="CK1221" s="52"/>
      <c r="CL1221" s="52"/>
      <c r="CM1221" s="52"/>
      <c r="CN1221" s="52"/>
      <c r="CO1221" s="52"/>
      <c r="CP1221" s="52"/>
      <c r="CQ1221" s="52"/>
      <c r="CR1221" s="52"/>
      <c r="CS1221" s="52"/>
      <c r="CT1221" s="52"/>
      <c r="CU1221" s="52"/>
      <c r="CV1221" s="52"/>
      <c r="CW1221" s="52"/>
      <c r="CX1221" s="52"/>
      <c r="CY1221" s="52"/>
      <c r="CZ1221" s="52"/>
      <c r="DA1221" s="52"/>
      <c r="DB1221" s="52"/>
      <c r="DC1221" s="52"/>
      <c r="DD1221" s="52"/>
      <c r="DE1221" s="52"/>
      <c r="DF1221" s="52"/>
      <c r="DG1221" s="52"/>
      <c r="DH1221" s="52"/>
      <c r="DI1221" s="52"/>
      <c r="DJ1221" s="52"/>
      <c r="DK1221" s="52"/>
      <c r="DL1221" s="52"/>
      <c r="DM1221" s="52"/>
      <c r="DN1221" s="52"/>
      <c r="DO1221" s="52"/>
      <c r="DP1221" s="52"/>
      <c r="DQ1221" s="52"/>
      <c r="DR1221" s="52"/>
      <c r="DS1221" s="52"/>
      <c r="DT1221" s="52"/>
      <c r="DU1221" s="52"/>
      <c r="DV1221" s="52"/>
      <c r="DW1221" s="52"/>
      <c r="DX1221" s="52"/>
      <c r="DY1221" s="52"/>
    </row>
    <row r="1222" spans="1:129" x14ac:dyDescent="0.25">
      <c r="A1222" s="19" t="s">
        <v>13</v>
      </c>
      <c r="B1222" s="5">
        <v>4167</v>
      </c>
      <c r="D1222" s="5">
        <f t="shared" si="197"/>
        <v>4167</v>
      </c>
      <c r="F1222" s="5">
        <f t="shared" si="200"/>
        <v>0</v>
      </c>
      <c r="I1222" s="52"/>
      <c r="J1222" s="103"/>
      <c r="K1222" s="55"/>
      <c r="L1222" s="52"/>
      <c r="M1222" s="55"/>
      <c r="N1222" s="52"/>
      <c r="O1222" s="52"/>
      <c r="P1222" s="95"/>
      <c r="Q1222" s="52"/>
      <c r="R1222" s="52"/>
      <c r="S1222" s="52"/>
      <c r="T1222" s="52"/>
      <c r="U1222" s="52"/>
      <c r="V1222" s="52"/>
      <c r="W1222" s="52"/>
      <c r="X1222" s="52"/>
      <c r="Y1222" s="52"/>
      <c r="Z1222" s="52"/>
      <c r="AA1222" s="52"/>
      <c r="AB1222" s="52"/>
      <c r="AC1222" s="52"/>
      <c r="AD1222" s="52"/>
      <c r="AE1222" s="52"/>
      <c r="AF1222" s="52"/>
      <c r="AG1222" s="52"/>
      <c r="AH1222" s="52"/>
      <c r="AI1222" s="52"/>
      <c r="AJ1222" s="52"/>
      <c r="AK1222" s="52"/>
      <c r="AL1222" s="52"/>
      <c r="AM1222" s="52"/>
      <c r="AN1222" s="52"/>
      <c r="AO1222" s="52"/>
      <c r="AP1222" s="52"/>
      <c r="AQ1222" s="52"/>
      <c r="AR1222" s="52"/>
      <c r="AS1222" s="52"/>
      <c r="AT1222" s="52"/>
      <c r="AU1222" s="52"/>
      <c r="AV1222" s="52"/>
      <c r="AW1222" s="52"/>
      <c r="AX1222" s="52"/>
      <c r="AY1222" s="52"/>
      <c r="AZ1222" s="52"/>
      <c r="BA1222" s="52"/>
      <c r="BB1222" s="52"/>
      <c r="BC1222" s="52"/>
      <c r="BD1222" s="52"/>
      <c r="BE1222" s="52"/>
      <c r="BF1222" s="52"/>
      <c r="BG1222" s="52"/>
      <c r="BH1222" s="52"/>
      <c r="BI1222" s="52"/>
      <c r="BJ1222" s="52"/>
      <c r="BK1222" s="52"/>
      <c r="BL1222" s="52"/>
      <c r="BM1222" s="52"/>
      <c r="BN1222" s="52"/>
      <c r="BO1222" s="52"/>
      <c r="BP1222" s="52"/>
      <c r="BQ1222" s="52"/>
      <c r="BR1222" s="52"/>
      <c r="BS1222" s="52"/>
      <c r="BT1222" s="52"/>
      <c r="BU1222" s="52"/>
      <c r="BV1222" s="52"/>
      <c r="BW1222" s="52"/>
      <c r="BX1222" s="52"/>
      <c r="BY1222" s="52"/>
      <c r="BZ1222" s="52"/>
      <c r="CA1222" s="52"/>
      <c r="CB1222" s="52"/>
      <c r="CC1222" s="52"/>
      <c r="CD1222" s="52"/>
      <c r="CE1222" s="52"/>
      <c r="CF1222" s="52"/>
      <c r="CG1222" s="52"/>
      <c r="CH1222" s="52"/>
      <c r="CI1222" s="52"/>
      <c r="CJ1222" s="52"/>
      <c r="CK1222" s="52"/>
      <c r="CL1222" s="52"/>
      <c r="CM1222" s="52"/>
      <c r="CN1222" s="52"/>
      <c r="CO1222" s="52"/>
      <c r="CP1222" s="52"/>
      <c r="CQ1222" s="52"/>
      <c r="CR1222" s="52"/>
      <c r="CS1222" s="52"/>
      <c r="CT1222" s="52"/>
      <c r="CU1222" s="52"/>
      <c r="CV1222" s="52"/>
      <c r="CW1222" s="52"/>
      <c r="CX1222" s="52"/>
      <c r="CY1222" s="52"/>
      <c r="CZ1222" s="52"/>
      <c r="DA1222" s="52"/>
      <c r="DB1222" s="52"/>
      <c r="DC1222" s="52"/>
      <c r="DD1222" s="52"/>
      <c r="DE1222" s="52"/>
      <c r="DF1222" s="52"/>
      <c r="DG1222" s="52"/>
      <c r="DH1222" s="52"/>
      <c r="DI1222" s="52"/>
      <c r="DJ1222" s="52"/>
      <c r="DK1222" s="52"/>
      <c r="DL1222" s="52"/>
      <c r="DM1222" s="52"/>
      <c r="DN1222" s="52"/>
      <c r="DO1222" s="52"/>
      <c r="DP1222" s="52"/>
      <c r="DQ1222" s="52"/>
      <c r="DR1222" s="52"/>
      <c r="DS1222" s="52"/>
      <c r="DT1222" s="52"/>
      <c r="DU1222" s="52"/>
      <c r="DV1222" s="52"/>
      <c r="DW1222" s="52"/>
      <c r="DX1222" s="52"/>
      <c r="DY1222" s="52"/>
    </row>
    <row r="1223" spans="1:129" x14ac:dyDescent="0.25">
      <c r="A1223" s="19" t="s">
        <v>14</v>
      </c>
      <c r="B1223" s="5">
        <v>4167</v>
      </c>
      <c r="D1223" s="5">
        <f t="shared" si="197"/>
        <v>4167</v>
      </c>
      <c r="F1223" s="5">
        <f t="shared" si="200"/>
        <v>0</v>
      </c>
      <c r="I1223" s="52"/>
      <c r="J1223" s="103"/>
      <c r="K1223" s="55"/>
      <c r="L1223" s="52"/>
      <c r="M1223" s="55"/>
      <c r="N1223" s="52"/>
      <c r="O1223" s="52"/>
      <c r="P1223" s="95"/>
      <c r="Q1223" s="52"/>
      <c r="R1223" s="52"/>
      <c r="S1223" s="52"/>
      <c r="T1223" s="52"/>
      <c r="U1223" s="52"/>
      <c r="V1223" s="52"/>
      <c r="W1223" s="52"/>
      <c r="X1223" s="52"/>
      <c r="Y1223" s="52"/>
      <c r="Z1223" s="52"/>
      <c r="AA1223" s="52"/>
      <c r="AB1223" s="52"/>
      <c r="AC1223" s="52"/>
      <c r="AD1223" s="52"/>
      <c r="AE1223" s="52"/>
      <c r="AF1223" s="52"/>
      <c r="AG1223" s="52"/>
      <c r="AH1223" s="52"/>
      <c r="AI1223" s="52"/>
      <c r="AJ1223" s="52"/>
      <c r="AK1223" s="52"/>
      <c r="AL1223" s="52"/>
      <c r="AM1223" s="52"/>
      <c r="AN1223" s="52"/>
      <c r="AO1223" s="52"/>
      <c r="AP1223" s="52"/>
      <c r="AQ1223" s="52"/>
      <c r="AR1223" s="52"/>
      <c r="AS1223" s="52"/>
      <c r="AT1223" s="52"/>
      <c r="AU1223" s="52"/>
      <c r="AV1223" s="52"/>
      <c r="AW1223" s="52"/>
      <c r="AX1223" s="52"/>
      <c r="AY1223" s="52"/>
      <c r="AZ1223" s="52"/>
      <c r="BA1223" s="52"/>
      <c r="BB1223" s="52"/>
      <c r="BC1223" s="52"/>
      <c r="BD1223" s="52"/>
      <c r="BE1223" s="52"/>
      <c r="BF1223" s="52"/>
      <c r="BG1223" s="52"/>
      <c r="BH1223" s="52"/>
      <c r="BI1223" s="52"/>
      <c r="BJ1223" s="52"/>
      <c r="BK1223" s="52"/>
      <c r="BL1223" s="52"/>
      <c r="BM1223" s="52"/>
      <c r="BN1223" s="52"/>
      <c r="BO1223" s="52"/>
      <c r="BP1223" s="52"/>
      <c r="BQ1223" s="52"/>
      <c r="BR1223" s="52"/>
      <c r="BS1223" s="52"/>
      <c r="BT1223" s="52"/>
      <c r="BU1223" s="52"/>
      <c r="BV1223" s="52"/>
      <c r="BW1223" s="52"/>
      <c r="BX1223" s="52"/>
      <c r="BY1223" s="52"/>
      <c r="BZ1223" s="52"/>
      <c r="CA1223" s="52"/>
      <c r="CB1223" s="52"/>
      <c r="CC1223" s="52"/>
      <c r="CD1223" s="52"/>
      <c r="CE1223" s="52"/>
      <c r="CF1223" s="52"/>
      <c r="CG1223" s="52"/>
      <c r="CH1223" s="52"/>
      <c r="CI1223" s="52"/>
      <c r="CJ1223" s="52"/>
      <c r="CK1223" s="52"/>
      <c r="CL1223" s="52"/>
      <c r="CM1223" s="52"/>
      <c r="CN1223" s="52"/>
      <c r="CO1223" s="52"/>
      <c r="CP1223" s="52"/>
      <c r="CQ1223" s="52"/>
      <c r="CR1223" s="52"/>
      <c r="CS1223" s="52"/>
      <c r="CT1223" s="52"/>
      <c r="CU1223" s="52"/>
      <c r="CV1223" s="52"/>
      <c r="CW1223" s="52"/>
      <c r="CX1223" s="52"/>
      <c r="CY1223" s="52"/>
      <c r="CZ1223" s="52"/>
      <c r="DA1223" s="52"/>
      <c r="DB1223" s="52"/>
      <c r="DC1223" s="52"/>
      <c r="DD1223" s="52"/>
      <c r="DE1223" s="52"/>
      <c r="DF1223" s="52"/>
      <c r="DG1223" s="52"/>
      <c r="DH1223" s="52"/>
      <c r="DI1223" s="52"/>
      <c r="DJ1223" s="52"/>
      <c r="DK1223" s="52"/>
      <c r="DL1223" s="52"/>
      <c r="DM1223" s="52"/>
      <c r="DN1223" s="52"/>
      <c r="DO1223" s="52"/>
      <c r="DP1223" s="52"/>
      <c r="DQ1223" s="52"/>
      <c r="DR1223" s="52"/>
      <c r="DS1223" s="52"/>
      <c r="DT1223" s="52"/>
      <c r="DU1223" s="52"/>
      <c r="DV1223" s="52"/>
      <c r="DW1223" s="52"/>
      <c r="DX1223" s="52"/>
      <c r="DY1223" s="52"/>
    </row>
    <row r="1224" spans="1:129" x14ac:dyDescent="0.25">
      <c r="A1224" s="19" t="s">
        <v>15</v>
      </c>
      <c r="B1224" s="5">
        <v>4167</v>
      </c>
      <c r="D1224" s="5">
        <f t="shared" si="197"/>
        <v>4167</v>
      </c>
      <c r="F1224" s="5">
        <f t="shared" si="200"/>
        <v>0</v>
      </c>
      <c r="I1224" s="52"/>
      <c r="J1224" s="103"/>
      <c r="K1224" s="55"/>
      <c r="L1224" s="52"/>
      <c r="M1224" s="55"/>
      <c r="N1224" s="52"/>
      <c r="O1224" s="52"/>
      <c r="P1224" s="95"/>
      <c r="Q1224" s="52"/>
      <c r="R1224" s="52"/>
      <c r="S1224" s="52"/>
      <c r="T1224" s="52"/>
      <c r="U1224" s="52"/>
      <c r="V1224" s="52"/>
      <c r="W1224" s="52"/>
      <c r="X1224" s="52"/>
      <c r="Y1224" s="52"/>
      <c r="Z1224" s="52"/>
      <c r="AA1224" s="52"/>
      <c r="AB1224" s="52"/>
      <c r="AC1224" s="52"/>
      <c r="AD1224" s="52"/>
      <c r="AE1224" s="52"/>
      <c r="AF1224" s="52"/>
      <c r="AG1224" s="52"/>
      <c r="AH1224" s="52"/>
      <c r="AI1224" s="52"/>
      <c r="AJ1224" s="52"/>
      <c r="AK1224" s="52"/>
      <c r="AL1224" s="52"/>
      <c r="AM1224" s="52"/>
      <c r="AN1224" s="52"/>
      <c r="AO1224" s="52"/>
      <c r="AP1224" s="52"/>
      <c r="AQ1224" s="52"/>
      <c r="AR1224" s="52"/>
      <c r="AS1224" s="52"/>
      <c r="AT1224" s="52"/>
      <c r="AU1224" s="52"/>
      <c r="AV1224" s="52"/>
      <c r="AW1224" s="52"/>
      <c r="AX1224" s="52"/>
      <c r="AY1224" s="52"/>
      <c r="AZ1224" s="52"/>
      <c r="BA1224" s="52"/>
      <c r="BB1224" s="52"/>
      <c r="BC1224" s="52"/>
      <c r="BD1224" s="52"/>
      <c r="BE1224" s="52"/>
      <c r="BF1224" s="52"/>
      <c r="BG1224" s="52"/>
      <c r="BH1224" s="52"/>
      <c r="BI1224" s="52"/>
      <c r="BJ1224" s="52"/>
      <c r="BK1224" s="52"/>
      <c r="BL1224" s="52"/>
      <c r="BM1224" s="52"/>
      <c r="BN1224" s="52"/>
      <c r="BO1224" s="52"/>
      <c r="BP1224" s="52"/>
      <c r="BQ1224" s="52"/>
      <c r="BR1224" s="52"/>
      <c r="BS1224" s="52"/>
      <c r="BT1224" s="52"/>
      <c r="BU1224" s="52"/>
      <c r="BV1224" s="52"/>
      <c r="BW1224" s="52"/>
      <c r="BX1224" s="52"/>
      <c r="BY1224" s="52"/>
      <c r="BZ1224" s="52"/>
      <c r="CA1224" s="52"/>
      <c r="CB1224" s="52"/>
      <c r="CC1224" s="52"/>
      <c r="CD1224" s="52"/>
      <c r="CE1224" s="52"/>
      <c r="CF1224" s="52"/>
      <c r="CG1224" s="52"/>
      <c r="CH1224" s="52"/>
      <c r="CI1224" s="52"/>
      <c r="CJ1224" s="52"/>
      <c r="CK1224" s="52"/>
      <c r="CL1224" s="52"/>
      <c r="CM1224" s="52"/>
      <c r="CN1224" s="52"/>
      <c r="CO1224" s="52"/>
      <c r="CP1224" s="52"/>
      <c r="CQ1224" s="52"/>
      <c r="CR1224" s="52"/>
      <c r="CS1224" s="52"/>
      <c r="CT1224" s="52"/>
      <c r="CU1224" s="52"/>
      <c r="CV1224" s="52"/>
      <c r="CW1224" s="52"/>
      <c r="CX1224" s="52"/>
      <c r="CY1224" s="52"/>
      <c r="CZ1224" s="52"/>
      <c r="DA1224" s="52"/>
      <c r="DB1224" s="52"/>
      <c r="DC1224" s="52"/>
      <c r="DD1224" s="52"/>
      <c r="DE1224" s="52"/>
      <c r="DF1224" s="52"/>
      <c r="DG1224" s="52"/>
      <c r="DH1224" s="52"/>
      <c r="DI1224" s="52"/>
      <c r="DJ1224" s="52"/>
      <c r="DK1224" s="52"/>
      <c r="DL1224" s="52"/>
      <c r="DM1224" s="52"/>
      <c r="DN1224" s="52"/>
      <c r="DO1224" s="52"/>
      <c r="DP1224" s="52"/>
      <c r="DQ1224" s="52"/>
      <c r="DR1224" s="52"/>
      <c r="DS1224" s="52"/>
      <c r="DT1224" s="52"/>
      <c r="DU1224" s="52"/>
      <c r="DV1224" s="52"/>
      <c r="DW1224" s="52"/>
      <c r="DX1224" s="52"/>
      <c r="DY1224" s="52"/>
    </row>
    <row r="1225" spans="1:129" x14ac:dyDescent="0.25">
      <c r="A1225" s="6" t="s">
        <v>16</v>
      </c>
      <c r="B1225" s="7">
        <f>SUM(B1213:B1224)</f>
        <v>50000</v>
      </c>
      <c r="D1225" s="23">
        <f>SUM(D1213:D1224)</f>
        <v>50000</v>
      </c>
      <c r="F1225" s="7">
        <f>SUM(F1213:F1224)</f>
        <v>0</v>
      </c>
      <c r="I1225" s="52"/>
      <c r="J1225" s="103"/>
      <c r="K1225" s="55"/>
      <c r="L1225" s="52"/>
      <c r="M1225" s="55"/>
      <c r="N1225" s="52"/>
      <c r="O1225" s="52"/>
      <c r="P1225" s="95"/>
      <c r="Q1225" s="52"/>
      <c r="R1225" s="52"/>
      <c r="S1225" s="52"/>
      <c r="T1225" s="52"/>
      <c r="U1225" s="52"/>
      <c r="V1225" s="52"/>
      <c r="W1225" s="52"/>
      <c r="X1225" s="52"/>
      <c r="Y1225" s="52"/>
      <c r="Z1225" s="52"/>
      <c r="AA1225" s="52"/>
      <c r="AB1225" s="52"/>
      <c r="AC1225" s="52"/>
      <c r="AD1225" s="52"/>
      <c r="AE1225" s="52"/>
      <c r="AF1225" s="52"/>
      <c r="AG1225" s="52"/>
      <c r="AH1225" s="52"/>
      <c r="AI1225" s="52"/>
      <c r="AJ1225" s="52"/>
      <c r="AK1225" s="52"/>
      <c r="AL1225" s="52"/>
      <c r="AM1225" s="52"/>
      <c r="AN1225" s="52"/>
      <c r="AO1225" s="52"/>
      <c r="AP1225" s="52"/>
      <c r="AQ1225" s="52"/>
      <c r="AR1225" s="52"/>
      <c r="AS1225" s="52"/>
      <c r="AT1225" s="52"/>
      <c r="AU1225" s="52"/>
      <c r="AV1225" s="52"/>
      <c r="AW1225" s="52"/>
      <c r="AX1225" s="52"/>
      <c r="AY1225" s="52"/>
      <c r="AZ1225" s="52"/>
      <c r="BA1225" s="52"/>
      <c r="BB1225" s="52"/>
      <c r="BC1225" s="52"/>
      <c r="BD1225" s="52"/>
      <c r="BE1225" s="52"/>
      <c r="BF1225" s="52"/>
      <c r="BG1225" s="52"/>
      <c r="BH1225" s="52"/>
      <c r="BI1225" s="52"/>
      <c r="BJ1225" s="52"/>
      <c r="BK1225" s="52"/>
      <c r="BL1225" s="52"/>
      <c r="BM1225" s="52"/>
      <c r="BN1225" s="52"/>
      <c r="BO1225" s="52"/>
      <c r="BP1225" s="52"/>
      <c r="BQ1225" s="52"/>
      <c r="BR1225" s="52"/>
      <c r="BS1225" s="52"/>
      <c r="BT1225" s="52"/>
      <c r="BU1225" s="52"/>
      <c r="BV1225" s="52"/>
      <c r="BW1225" s="52"/>
      <c r="BX1225" s="52"/>
      <c r="BY1225" s="52"/>
      <c r="BZ1225" s="52"/>
      <c r="CA1225" s="52"/>
      <c r="CB1225" s="52"/>
      <c r="CC1225" s="52"/>
      <c r="CD1225" s="52"/>
      <c r="CE1225" s="52"/>
      <c r="CF1225" s="52"/>
      <c r="CG1225" s="52"/>
      <c r="CH1225" s="52"/>
      <c r="CI1225" s="52"/>
      <c r="CJ1225" s="52"/>
      <c r="CK1225" s="52"/>
      <c r="CL1225" s="52"/>
      <c r="CM1225" s="52"/>
      <c r="CN1225" s="52"/>
      <c r="CO1225" s="52"/>
      <c r="CP1225" s="52"/>
      <c r="CQ1225" s="52"/>
      <c r="CR1225" s="52"/>
      <c r="CS1225" s="52"/>
      <c r="CT1225" s="52"/>
      <c r="CU1225" s="52"/>
      <c r="CV1225" s="52"/>
      <c r="CW1225" s="52"/>
      <c r="CX1225" s="52"/>
      <c r="CY1225" s="52"/>
      <c r="CZ1225" s="52"/>
      <c r="DA1225" s="52"/>
      <c r="DB1225" s="52"/>
      <c r="DC1225" s="52"/>
      <c r="DD1225" s="52"/>
      <c r="DE1225" s="52"/>
      <c r="DF1225" s="52"/>
      <c r="DG1225" s="52"/>
      <c r="DH1225" s="52"/>
      <c r="DI1225" s="52"/>
      <c r="DJ1225" s="52"/>
      <c r="DK1225" s="52"/>
      <c r="DL1225" s="52"/>
      <c r="DM1225" s="52"/>
      <c r="DN1225" s="52"/>
      <c r="DO1225" s="52"/>
      <c r="DP1225" s="52"/>
      <c r="DQ1225" s="52"/>
      <c r="DR1225" s="52"/>
      <c r="DS1225" s="52"/>
      <c r="DT1225" s="52"/>
      <c r="DU1225" s="52"/>
      <c r="DV1225" s="52"/>
      <c r="DW1225" s="52"/>
      <c r="DX1225" s="52"/>
      <c r="DY1225" s="52"/>
    </row>
    <row r="1226" spans="1:129" x14ac:dyDescent="0.25">
      <c r="I1226" s="52"/>
      <c r="J1226" s="103"/>
      <c r="K1226" s="55"/>
      <c r="L1226" s="52"/>
      <c r="M1226" s="55"/>
      <c r="N1226" s="52"/>
      <c r="O1226" s="52"/>
      <c r="P1226" s="95"/>
      <c r="Q1226" s="52"/>
      <c r="R1226" s="52"/>
      <c r="S1226" s="52"/>
      <c r="T1226" s="52"/>
      <c r="U1226" s="52"/>
      <c r="V1226" s="52"/>
      <c r="W1226" s="52"/>
      <c r="X1226" s="52"/>
      <c r="Y1226" s="52"/>
      <c r="Z1226" s="52"/>
      <c r="AA1226" s="52"/>
      <c r="AB1226" s="52"/>
      <c r="AC1226" s="52"/>
      <c r="AD1226" s="52"/>
      <c r="AE1226" s="52"/>
      <c r="AF1226" s="52"/>
      <c r="AG1226" s="52"/>
      <c r="AH1226" s="52"/>
      <c r="AI1226" s="52"/>
      <c r="AJ1226" s="52"/>
      <c r="AK1226" s="52"/>
      <c r="AL1226" s="52"/>
      <c r="AM1226" s="52"/>
      <c r="AN1226" s="52"/>
      <c r="AO1226" s="52"/>
      <c r="AP1226" s="52"/>
      <c r="AQ1226" s="52"/>
      <c r="AR1226" s="52"/>
      <c r="AS1226" s="52"/>
      <c r="AT1226" s="52"/>
      <c r="AU1226" s="52"/>
      <c r="AV1226" s="52"/>
      <c r="AW1226" s="52"/>
      <c r="AX1226" s="52"/>
      <c r="AY1226" s="52"/>
      <c r="AZ1226" s="52"/>
      <c r="BA1226" s="52"/>
      <c r="BB1226" s="52"/>
      <c r="BC1226" s="52"/>
      <c r="BD1226" s="52"/>
      <c r="BE1226" s="52"/>
      <c r="BF1226" s="52"/>
      <c r="BG1226" s="52"/>
      <c r="BH1226" s="52"/>
      <c r="BI1226" s="52"/>
      <c r="BJ1226" s="52"/>
      <c r="BK1226" s="52"/>
      <c r="BL1226" s="52"/>
      <c r="BM1226" s="52"/>
      <c r="BN1226" s="52"/>
      <c r="BO1226" s="52"/>
      <c r="BP1226" s="52"/>
      <c r="BQ1226" s="52"/>
      <c r="BR1226" s="52"/>
      <c r="BS1226" s="52"/>
      <c r="BT1226" s="52"/>
      <c r="BU1226" s="52"/>
      <c r="BV1226" s="52"/>
      <c r="BW1226" s="52"/>
      <c r="BX1226" s="52"/>
      <c r="BY1226" s="52"/>
      <c r="BZ1226" s="52"/>
      <c r="CA1226" s="52"/>
      <c r="CB1226" s="52"/>
      <c r="CC1226" s="52"/>
      <c r="CD1226" s="52"/>
      <c r="CE1226" s="52"/>
      <c r="CF1226" s="52"/>
      <c r="CG1226" s="52"/>
      <c r="CH1226" s="52"/>
      <c r="CI1226" s="52"/>
      <c r="CJ1226" s="52"/>
      <c r="CK1226" s="52"/>
      <c r="CL1226" s="52"/>
      <c r="CM1226" s="52"/>
      <c r="CN1226" s="52"/>
      <c r="CO1226" s="52"/>
      <c r="CP1226" s="52"/>
      <c r="CQ1226" s="52"/>
      <c r="CR1226" s="52"/>
      <c r="CS1226" s="52"/>
      <c r="CT1226" s="52"/>
      <c r="CU1226" s="52"/>
      <c r="CV1226" s="52"/>
      <c r="CW1226" s="52"/>
      <c r="CX1226" s="52"/>
      <c r="CY1226" s="52"/>
      <c r="CZ1226" s="52"/>
      <c r="DA1226" s="52"/>
      <c r="DB1226" s="52"/>
      <c r="DC1226" s="52"/>
      <c r="DD1226" s="52"/>
      <c r="DE1226" s="52"/>
      <c r="DF1226" s="52"/>
      <c r="DG1226" s="52"/>
      <c r="DH1226" s="52"/>
      <c r="DI1226" s="52"/>
      <c r="DJ1226" s="52"/>
      <c r="DK1226" s="52"/>
      <c r="DL1226" s="52"/>
      <c r="DM1226" s="52"/>
      <c r="DN1226" s="52"/>
      <c r="DO1226" s="52"/>
      <c r="DP1226" s="52"/>
      <c r="DQ1226" s="52"/>
      <c r="DR1226" s="52"/>
      <c r="DS1226" s="52"/>
      <c r="DT1226" s="52"/>
      <c r="DU1226" s="52"/>
      <c r="DV1226" s="52"/>
      <c r="DW1226" s="52"/>
      <c r="DX1226" s="52"/>
      <c r="DY1226" s="52"/>
    </row>
    <row r="1227" spans="1:129" x14ac:dyDescent="0.25">
      <c r="I1227" s="52"/>
      <c r="J1227" s="103"/>
      <c r="K1227" s="55"/>
      <c r="L1227" s="52"/>
      <c r="M1227" s="55"/>
      <c r="N1227" s="52"/>
      <c r="O1227" s="52"/>
      <c r="P1227" s="95"/>
      <c r="Q1227" s="52"/>
      <c r="R1227" s="52"/>
      <c r="S1227" s="52"/>
      <c r="T1227" s="52"/>
      <c r="U1227" s="52"/>
      <c r="V1227" s="52"/>
      <c r="W1227" s="52"/>
      <c r="X1227" s="52"/>
      <c r="Y1227" s="52"/>
      <c r="Z1227" s="52"/>
      <c r="AA1227" s="52"/>
      <c r="AB1227" s="52"/>
      <c r="AC1227" s="52"/>
      <c r="AD1227" s="52"/>
      <c r="AE1227" s="52"/>
      <c r="AF1227" s="52"/>
      <c r="AG1227" s="52"/>
      <c r="AH1227" s="52"/>
      <c r="AI1227" s="52"/>
      <c r="AJ1227" s="52"/>
      <c r="AK1227" s="52"/>
      <c r="AL1227" s="52"/>
      <c r="AM1227" s="52"/>
      <c r="AN1227" s="52"/>
      <c r="AO1227" s="52"/>
      <c r="AP1227" s="52"/>
      <c r="AQ1227" s="52"/>
      <c r="AR1227" s="52"/>
      <c r="AS1227" s="52"/>
      <c r="AT1227" s="52"/>
      <c r="AU1227" s="52"/>
      <c r="AV1227" s="52"/>
      <c r="AW1227" s="52"/>
      <c r="AX1227" s="52"/>
      <c r="AY1227" s="52"/>
      <c r="AZ1227" s="52"/>
      <c r="BA1227" s="52"/>
      <c r="BB1227" s="52"/>
      <c r="BC1227" s="52"/>
      <c r="BD1227" s="52"/>
      <c r="BE1227" s="52"/>
      <c r="BF1227" s="52"/>
      <c r="BG1227" s="52"/>
      <c r="BH1227" s="52"/>
      <c r="BI1227" s="52"/>
      <c r="BJ1227" s="52"/>
      <c r="BK1227" s="52"/>
      <c r="BL1227" s="52"/>
      <c r="BM1227" s="52"/>
      <c r="BN1227" s="52"/>
      <c r="BO1227" s="52"/>
      <c r="BP1227" s="52"/>
      <c r="BQ1227" s="52"/>
      <c r="BR1227" s="52"/>
      <c r="BS1227" s="52"/>
      <c r="BT1227" s="52"/>
      <c r="BU1227" s="52"/>
      <c r="BV1227" s="52"/>
      <c r="BW1227" s="52"/>
      <c r="BX1227" s="52"/>
      <c r="BY1227" s="52"/>
      <c r="BZ1227" s="52"/>
      <c r="CA1227" s="52"/>
      <c r="CB1227" s="52"/>
      <c r="CC1227" s="52"/>
      <c r="CD1227" s="52"/>
      <c r="CE1227" s="52"/>
      <c r="CF1227" s="52"/>
      <c r="CG1227" s="52"/>
      <c r="CH1227" s="52"/>
      <c r="CI1227" s="52"/>
      <c r="CJ1227" s="52"/>
      <c r="CK1227" s="52"/>
      <c r="CL1227" s="52"/>
      <c r="CM1227" s="52"/>
      <c r="CN1227" s="52"/>
      <c r="CO1227" s="52"/>
      <c r="CP1227" s="52"/>
      <c r="CQ1227" s="52"/>
      <c r="CR1227" s="52"/>
      <c r="CS1227" s="52"/>
      <c r="CT1227" s="52"/>
      <c r="CU1227" s="52"/>
      <c r="CV1227" s="52"/>
      <c r="CW1227" s="52"/>
      <c r="CX1227" s="52"/>
      <c r="CY1227" s="52"/>
      <c r="CZ1227" s="52"/>
      <c r="DA1227" s="52"/>
      <c r="DB1227" s="52"/>
      <c r="DC1227" s="52"/>
      <c r="DD1227" s="52"/>
      <c r="DE1227" s="52"/>
      <c r="DF1227" s="52"/>
      <c r="DG1227" s="52"/>
      <c r="DH1227" s="52"/>
      <c r="DI1227" s="52"/>
      <c r="DJ1227" s="52"/>
      <c r="DK1227" s="52"/>
      <c r="DL1227" s="52"/>
      <c r="DM1227" s="52"/>
      <c r="DN1227" s="52"/>
      <c r="DO1227" s="52"/>
      <c r="DP1227" s="52"/>
      <c r="DQ1227" s="52"/>
      <c r="DR1227" s="52"/>
      <c r="DS1227" s="52"/>
      <c r="DT1227" s="52"/>
      <c r="DU1227" s="52"/>
      <c r="DV1227" s="52"/>
      <c r="DW1227" s="52"/>
      <c r="DX1227" s="52"/>
      <c r="DY1227" s="52"/>
    </row>
    <row r="1228" spans="1:129" ht="20.100000000000001" customHeight="1" x14ac:dyDescent="0.25">
      <c r="A1228" s="22">
        <v>31401</v>
      </c>
      <c r="B1228" s="173" t="s">
        <v>57</v>
      </c>
      <c r="C1228" s="173"/>
      <c r="D1228" s="173"/>
      <c r="E1228" s="173"/>
      <c r="F1228" s="173"/>
      <c r="G1228" s="173"/>
      <c r="H1228" s="173"/>
      <c r="I1228" s="52"/>
      <c r="J1228" s="103"/>
      <c r="K1228" s="55"/>
      <c r="L1228" s="52"/>
      <c r="M1228" s="55"/>
      <c r="N1228" s="52"/>
      <c r="O1228" s="52"/>
      <c r="P1228" s="95"/>
      <c r="Q1228" s="52"/>
      <c r="R1228" s="52"/>
      <c r="S1228" s="52"/>
      <c r="T1228" s="52"/>
      <c r="U1228" s="52"/>
      <c r="V1228" s="52"/>
      <c r="W1228" s="52"/>
      <c r="X1228" s="52"/>
      <c r="Y1228" s="52"/>
      <c r="Z1228" s="52"/>
      <c r="AA1228" s="52"/>
      <c r="AB1228" s="52"/>
      <c r="AC1228" s="52"/>
      <c r="AD1228" s="52"/>
      <c r="AE1228" s="52"/>
      <c r="AF1228" s="52"/>
      <c r="AG1228" s="52"/>
      <c r="AH1228" s="52"/>
      <c r="AI1228" s="52"/>
      <c r="AJ1228" s="52"/>
      <c r="AK1228" s="52"/>
      <c r="AL1228" s="52"/>
      <c r="AM1228" s="52"/>
      <c r="AN1228" s="52"/>
      <c r="AO1228" s="52"/>
      <c r="AP1228" s="52"/>
      <c r="AQ1228" s="52"/>
      <c r="AR1228" s="52"/>
      <c r="AS1228" s="52"/>
      <c r="AT1228" s="52"/>
      <c r="AU1228" s="52"/>
      <c r="AV1228" s="52"/>
      <c r="AW1228" s="52"/>
      <c r="AX1228" s="52"/>
      <c r="AY1228" s="52"/>
      <c r="AZ1228" s="52"/>
      <c r="BA1228" s="52"/>
      <c r="BB1228" s="52"/>
      <c r="BC1228" s="52"/>
      <c r="BD1228" s="52"/>
      <c r="BE1228" s="52"/>
      <c r="BF1228" s="52"/>
      <c r="BG1228" s="52"/>
      <c r="BH1228" s="52"/>
      <c r="BI1228" s="52"/>
      <c r="BJ1228" s="52"/>
      <c r="BK1228" s="52"/>
      <c r="BL1228" s="52"/>
      <c r="BM1228" s="52"/>
      <c r="BN1228" s="52"/>
      <c r="BO1228" s="52"/>
      <c r="BP1228" s="52"/>
      <c r="BQ1228" s="52"/>
      <c r="BR1228" s="52"/>
      <c r="BS1228" s="52"/>
      <c r="BT1228" s="52"/>
      <c r="BU1228" s="52"/>
      <c r="BV1228" s="52"/>
      <c r="BW1228" s="52"/>
      <c r="BX1228" s="52"/>
      <c r="BY1228" s="52"/>
      <c r="BZ1228" s="52"/>
      <c r="CA1228" s="52"/>
      <c r="CB1228" s="52"/>
      <c r="CC1228" s="52"/>
      <c r="CD1228" s="52"/>
      <c r="CE1228" s="52"/>
      <c r="CF1228" s="52"/>
      <c r="CG1228" s="52"/>
      <c r="CH1228" s="52"/>
      <c r="CI1228" s="52"/>
      <c r="CJ1228" s="52"/>
      <c r="CK1228" s="52"/>
      <c r="CL1228" s="52"/>
      <c r="CM1228" s="52"/>
      <c r="CN1228" s="52"/>
      <c r="CO1228" s="52"/>
      <c r="CP1228" s="52"/>
      <c r="CQ1228" s="52"/>
      <c r="CR1228" s="52"/>
      <c r="CS1228" s="52"/>
      <c r="CT1228" s="52"/>
      <c r="CU1228" s="52"/>
      <c r="CV1228" s="52"/>
      <c r="CW1228" s="52"/>
      <c r="CX1228" s="52"/>
      <c r="CY1228" s="52"/>
      <c r="CZ1228" s="52"/>
      <c r="DA1228" s="52"/>
      <c r="DB1228" s="52"/>
      <c r="DC1228" s="52"/>
      <c r="DD1228" s="52"/>
      <c r="DE1228" s="52"/>
      <c r="DF1228" s="52"/>
      <c r="DG1228" s="52"/>
      <c r="DH1228" s="52"/>
      <c r="DI1228" s="52"/>
      <c r="DJ1228" s="52"/>
      <c r="DK1228" s="52"/>
      <c r="DL1228" s="52"/>
      <c r="DM1228" s="52"/>
      <c r="DN1228" s="52"/>
      <c r="DO1228" s="52"/>
      <c r="DP1228" s="52"/>
      <c r="DQ1228" s="52"/>
      <c r="DR1228" s="52"/>
      <c r="DS1228" s="52"/>
      <c r="DT1228" s="52"/>
      <c r="DU1228" s="52"/>
      <c r="DV1228" s="52"/>
      <c r="DW1228" s="52"/>
      <c r="DX1228" s="52"/>
      <c r="DY1228" s="52"/>
    </row>
    <row r="1229" spans="1:129" x14ac:dyDescent="0.25">
      <c r="D1229" s="23">
        <v>529000</v>
      </c>
      <c r="E1229" s="2">
        <v>12</v>
      </c>
      <c r="F1229" s="2"/>
      <c r="G1229" s="10">
        <f>D1229/E1229</f>
        <v>44083.333333333336</v>
      </c>
      <c r="I1229" s="52"/>
      <c r="J1229" s="103"/>
      <c r="K1229" s="55"/>
      <c r="L1229" s="52"/>
      <c r="M1229" s="55"/>
      <c r="N1229" s="52"/>
      <c r="O1229" s="52"/>
      <c r="P1229" s="95"/>
      <c r="Q1229" s="52"/>
      <c r="R1229" s="52"/>
      <c r="S1229" s="52"/>
      <c r="T1229" s="52"/>
      <c r="U1229" s="52"/>
      <c r="V1229" s="52"/>
      <c r="W1229" s="52"/>
      <c r="X1229" s="52"/>
      <c r="Y1229" s="52"/>
      <c r="Z1229" s="52"/>
      <c r="AA1229" s="52"/>
      <c r="AB1229" s="52"/>
      <c r="AC1229" s="52"/>
      <c r="AD1229" s="52"/>
      <c r="AE1229" s="52"/>
      <c r="AF1229" s="52"/>
      <c r="AG1229" s="52"/>
      <c r="AH1229" s="52"/>
      <c r="AI1229" s="52"/>
      <c r="AJ1229" s="52"/>
      <c r="AK1229" s="52"/>
      <c r="AL1229" s="52"/>
      <c r="AM1229" s="52"/>
      <c r="AN1229" s="52"/>
      <c r="AO1229" s="52"/>
      <c r="AP1229" s="52"/>
      <c r="AQ1229" s="52"/>
      <c r="AR1229" s="52"/>
      <c r="AS1229" s="52"/>
      <c r="AT1229" s="52"/>
      <c r="AU1229" s="52"/>
      <c r="AV1229" s="52"/>
      <c r="AW1229" s="52"/>
      <c r="AX1229" s="52"/>
      <c r="AY1229" s="52"/>
      <c r="AZ1229" s="52"/>
      <c r="BA1229" s="52"/>
      <c r="BB1229" s="52"/>
      <c r="BC1229" s="52"/>
      <c r="BD1229" s="52"/>
      <c r="BE1229" s="52"/>
      <c r="BF1229" s="52"/>
      <c r="BG1229" s="52"/>
      <c r="BH1229" s="52"/>
      <c r="BI1229" s="52"/>
      <c r="BJ1229" s="52"/>
      <c r="BK1229" s="52"/>
      <c r="BL1229" s="52"/>
      <c r="BM1229" s="52"/>
      <c r="BN1229" s="52"/>
      <c r="BO1229" s="52"/>
      <c r="BP1229" s="52"/>
      <c r="BQ1229" s="52"/>
      <c r="BR1229" s="52"/>
      <c r="BS1229" s="52"/>
      <c r="BT1229" s="52"/>
      <c r="BU1229" s="52"/>
      <c r="BV1229" s="52"/>
      <c r="BW1229" s="52"/>
      <c r="BX1229" s="52"/>
      <c r="BY1229" s="52"/>
      <c r="BZ1229" s="52"/>
      <c r="CA1229" s="52"/>
      <c r="CB1229" s="52"/>
      <c r="CC1229" s="52"/>
      <c r="CD1229" s="52"/>
      <c r="CE1229" s="52"/>
      <c r="CF1229" s="52"/>
      <c r="CG1229" s="52"/>
      <c r="CH1229" s="52"/>
      <c r="CI1229" s="52"/>
      <c r="CJ1229" s="52"/>
      <c r="CK1229" s="52"/>
      <c r="CL1229" s="52"/>
      <c r="CM1229" s="52"/>
      <c r="CN1229" s="52"/>
      <c r="CO1229" s="52"/>
      <c r="CP1229" s="52"/>
      <c r="CQ1229" s="52"/>
      <c r="CR1229" s="52"/>
      <c r="CS1229" s="52"/>
      <c r="CT1229" s="52"/>
      <c r="CU1229" s="52"/>
      <c r="CV1229" s="52"/>
      <c r="CW1229" s="52"/>
      <c r="CX1229" s="52"/>
      <c r="CY1229" s="52"/>
      <c r="CZ1229" s="52"/>
      <c r="DA1229" s="52"/>
      <c r="DB1229" s="52"/>
      <c r="DC1229" s="52"/>
      <c r="DD1229" s="52"/>
      <c r="DE1229" s="52"/>
      <c r="DF1229" s="52"/>
      <c r="DG1229" s="52"/>
      <c r="DH1229" s="52"/>
      <c r="DI1229" s="52"/>
      <c r="DJ1229" s="52"/>
      <c r="DK1229" s="52"/>
      <c r="DL1229" s="52"/>
      <c r="DM1229" s="52"/>
      <c r="DN1229" s="52"/>
      <c r="DO1229" s="52"/>
      <c r="DP1229" s="52"/>
      <c r="DQ1229" s="52"/>
      <c r="DR1229" s="52"/>
      <c r="DS1229" s="52"/>
      <c r="DT1229" s="52"/>
      <c r="DU1229" s="52"/>
      <c r="DV1229" s="52"/>
      <c r="DW1229" s="52"/>
      <c r="DX1229" s="52"/>
      <c r="DY1229" s="52"/>
    </row>
    <row r="1230" spans="1:129" s="20" customFormat="1" ht="20.100000000000001" customHeight="1" x14ac:dyDescent="0.25">
      <c r="B1230" s="22" t="s">
        <v>1</v>
      </c>
      <c r="C1230" s="22"/>
      <c r="D1230" s="24" t="s">
        <v>2</v>
      </c>
      <c r="E1230" s="25"/>
      <c r="F1230" s="31" t="s">
        <v>3</v>
      </c>
      <c r="G1230" s="27"/>
      <c r="I1230" s="52"/>
      <c r="J1230" s="103"/>
      <c r="K1230" s="55"/>
      <c r="L1230" s="52"/>
      <c r="M1230" s="55"/>
      <c r="N1230" s="52"/>
      <c r="O1230" s="52"/>
      <c r="P1230" s="95"/>
      <c r="Q1230" s="52"/>
      <c r="R1230" s="96"/>
      <c r="S1230" s="96"/>
      <c r="T1230" s="96"/>
      <c r="U1230" s="96"/>
      <c r="V1230" s="96"/>
      <c r="W1230" s="96"/>
      <c r="X1230" s="96"/>
      <c r="Y1230" s="96"/>
      <c r="Z1230" s="96"/>
      <c r="AA1230" s="96"/>
      <c r="AB1230" s="96"/>
      <c r="AC1230" s="96"/>
      <c r="AD1230" s="96"/>
      <c r="AE1230" s="96"/>
      <c r="AF1230" s="96"/>
      <c r="AG1230" s="96"/>
      <c r="AH1230" s="96"/>
      <c r="AI1230" s="96"/>
      <c r="AJ1230" s="96"/>
      <c r="AK1230" s="96"/>
      <c r="AL1230" s="96"/>
      <c r="AM1230" s="96"/>
      <c r="AN1230" s="96"/>
      <c r="AO1230" s="96"/>
      <c r="AP1230" s="96"/>
      <c r="AQ1230" s="96"/>
      <c r="AR1230" s="96"/>
      <c r="AS1230" s="96"/>
      <c r="AT1230" s="96"/>
      <c r="AU1230" s="96"/>
      <c r="AV1230" s="96"/>
      <c r="AW1230" s="96"/>
      <c r="AX1230" s="96"/>
      <c r="AY1230" s="96"/>
      <c r="AZ1230" s="96"/>
      <c r="BA1230" s="96"/>
      <c r="BB1230" s="96"/>
      <c r="BC1230" s="96"/>
      <c r="BD1230" s="96"/>
      <c r="BE1230" s="96"/>
      <c r="BF1230" s="96"/>
      <c r="BG1230" s="96"/>
      <c r="BH1230" s="96"/>
      <c r="BI1230" s="96"/>
      <c r="BJ1230" s="96"/>
      <c r="BK1230" s="96"/>
      <c r="BL1230" s="96"/>
      <c r="BM1230" s="96"/>
      <c r="BN1230" s="96"/>
      <c r="BO1230" s="96"/>
      <c r="BP1230" s="96"/>
      <c r="BQ1230" s="96"/>
      <c r="BR1230" s="96"/>
      <c r="BS1230" s="96"/>
      <c r="BT1230" s="96"/>
      <c r="BU1230" s="96"/>
      <c r="BV1230" s="96"/>
      <c r="BW1230" s="96"/>
      <c r="BX1230" s="96"/>
      <c r="BY1230" s="96"/>
      <c r="BZ1230" s="96"/>
      <c r="CA1230" s="96"/>
      <c r="CB1230" s="96"/>
      <c r="CC1230" s="96"/>
      <c r="CD1230" s="96"/>
      <c r="CE1230" s="96"/>
      <c r="CF1230" s="96"/>
      <c r="CG1230" s="96"/>
      <c r="CH1230" s="96"/>
      <c r="CI1230" s="96"/>
      <c r="CJ1230" s="96"/>
      <c r="CK1230" s="96"/>
      <c r="CL1230" s="96"/>
      <c r="CM1230" s="96"/>
      <c r="CN1230" s="96"/>
      <c r="CO1230" s="96"/>
      <c r="CP1230" s="96"/>
      <c r="CQ1230" s="96"/>
      <c r="CR1230" s="96"/>
      <c r="CS1230" s="96"/>
      <c r="CT1230" s="96"/>
      <c r="CU1230" s="96"/>
      <c r="CV1230" s="96"/>
      <c r="CW1230" s="96"/>
      <c r="CX1230" s="96"/>
      <c r="CY1230" s="96"/>
      <c r="CZ1230" s="96"/>
      <c r="DA1230" s="96"/>
      <c r="DB1230" s="96"/>
      <c r="DC1230" s="96"/>
      <c r="DD1230" s="96"/>
      <c r="DE1230" s="96"/>
      <c r="DF1230" s="96"/>
      <c r="DG1230" s="96"/>
      <c r="DH1230" s="96"/>
      <c r="DI1230" s="96"/>
      <c r="DJ1230" s="96"/>
      <c r="DK1230" s="96"/>
      <c r="DL1230" s="96"/>
      <c r="DM1230" s="96"/>
      <c r="DN1230" s="96"/>
      <c r="DO1230" s="96"/>
      <c r="DP1230" s="96"/>
      <c r="DQ1230" s="96"/>
      <c r="DR1230" s="96"/>
      <c r="DS1230" s="96"/>
      <c r="DT1230" s="96"/>
      <c r="DU1230" s="96"/>
      <c r="DV1230" s="96"/>
      <c r="DW1230" s="96"/>
      <c r="DX1230" s="96"/>
      <c r="DY1230" s="96"/>
    </row>
    <row r="1231" spans="1:129" x14ac:dyDescent="0.25">
      <c r="A1231" s="19" t="s">
        <v>4</v>
      </c>
      <c r="B1231" s="5">
        <v>44083</v>
      </c>
      <c r="D1231" s="5">
        <f>B1231-F1231</f>
        <v>44083</v>
      </c>
      <c r="F1231" s="5">
        <f>SUM(J1231:AZ1231)</f>
        <v>0</v>
      </c>
      <c r="I1231" s="96"/>
      <c r="J1231" s="95"/>
      <c r="K1231" s="107"/>
      <c r="L1231" s="96"/>
      <c r="M1231" s="107"/>
      <c r="N1231" s="96"/>
      <c r="O1231" s="96"/>
      <c r="P1231" s="95"/>
      <c r="Q1231" s="96"/>
      <c r="R1231" s="52"/>
      <c r="S1231" s="52"/>
      <c r="T1231" s="52"/>
      <c r="U1231" s="52"/>
      <c r="V1231" s="52"/>
      <c r="W1231" s="52"/>
      <c r="X1231" s="52"/>
      <c r="Y1231" s="52"/>
      <c r="Z1231" s="52"/>
      <c r="AA1231" s="52"/>
      <c r="AB1231" s="52"/>
      <c r="AC1231" s="52"/>
      <c r="AD1231" s="52"/>
      <c r="AE1231" s="52"/>
      <c r="AF1231" s="52"/>
      <c r="AG1231" s="52"/>
      <c r="AH1231" s="52"/>
      <c r="AI1231" s="52"/>
      <c r="AJ1231" s="52"/>
      <c r="AK1231" s="52"/>
      <c r="AL1231" s="52"/>
      <c r="AM1231" s="52"/>
      <c r="AN1231" s="52"/>
      <c r="AO1231" s="52"/>
      <c r="AP1231" s="52"/>
      <c r="AQ1231" s="52"/>
      <c r="AR1231" s="52"/>
      <c r="AS1231" s="52"/>
      <c r="AT1231" s="52"/>
      <c r="AU1231" s="52"/>
      <c r="AV1231" s="52"/>
      <c r="AW1231" s="52"/>
      <c r="AX1231" s="52"/>
      <c r="AY1231" s="52"/>
      <c r="AZ1231" s="52"/>
      <c r="BA1231" s="52"/>
      <c r="BB1231" s="52"/>
      <c r="BC1231" s="52"/>
      <c r="BD1231" s="52"/>
      <c r="BE1231" s="52"/>
      <c r="BF1231" s="52"/>
      <c r="BG1231" s="52"/>
      <c r="BH1231" s="52"/>
      <c r="BI1231" s="52"/>
      <c r="BJ1231" s="52"/>
      <c r="BK1231" s="52"/>
      <c r="BL1231" s="52"/>
      <c r="BM1231" s="52"/>
      <c r="BN1231" s="52"/>
      <c r="BO1231" s="52"/>
      <c r="BP1231" s="52"/>
      <c r="BQ1231" s="52"/>
      <c r="BR1231" s="52"/>
      <c r="BS1231" s="52"/>
      <c r="BT1231" s="52"/>
      <c r="BU1231" s="52"/>
      <c r="BV1231" s="52"/>
      <c r="BW1231" s="52"/>
      <c r="BX1231" s="52"/>
      <c r="BY1231" s="52"/>
      <c r="BZ1231" s="52"/>
      <c r="CA1231" s="52"/>
      <c r="CB1231" s="52"/>
      <c r="CC1231" s="52"/>
      <c r="CD1231" s="52"/>
      <c r="CE1231" s="52"/>
      <c r="CF1231" s="52"/>
      <c r="CG1231" s="52"/>
      <c r="CH1231" s="52"/>
      <c r="CI1231" s="52"/>
      <c r="CJ1231" s="52"/>
      <c r="CK1231" s="52"/>
      <c r="CL1231" s="52"/>
      <c r="CM1231" s="52"/>
      <c r="CN1231" s="52"/>
      <c r="CO1231" s="52"/>
      <c r="CP1231" s="52"/>
      <c r="CQ1231" s="52"/>
      <c r="CR1231" s="52"/>
      <c r="CS1231" s="52"/>
      <c r="CT1231" s="52"/>
      <c r="CU1231" s="52"/>
      <c r="CV1231" s="52"/>
      <c r="CW1231" s="52"/>
      <c r="CX1231" s="52"/>
      <c r="CY1231" s="52"/>
      <c r="CZ1231" s="52"/>
      <c r="DA1231" s="52"/>
      <c r="DB1231" s="52"/>
      <c r="DC1231" s="52"/>
      <c r="DD1231" s="52"/>
      <c r="DE1231" s="52"/>
      <c r="DF1231" s="52"/>
      <c r="DG1231" s="52"/>
      <c r="DH1231" s="52"/>
      <c r="DI1231" s="52"/>
      <c r="DJ1231" s="52"/>
      <c r="DK1231" s="52"/>
      <c r="DL1231" s="52"/>
      <c r="DM1231" s="52"/>
      <c r="DN1231" s="52"/>
      <c r="DO1231" s="52"/>
      <c r="DP1231" s="52"/>
      <c r="DQ1231" s="52"/>
      <c r="DR1231" s="52"/>
      <c r="DS1231" s="52"/>
      <c r="DT1231" s="52"/>
      <c r="DU1231" s="52"/>
      <c r="DV1231" s="52"/>
      <c r="DW1231" s="52"/>
      <c r="DX1231" s="52"/>
      <c r="DY1231" s="52"/>
    </row>
    <row r="1232" spans="1:129" x14ac:dyDescent="0.25">
      <c r="A1232" s="19" t="s">
        <v>5</v>
      </c>
      <c r="B1232" s="5">
        <v>44083</v>
      </c>
      <c r="D1232" s="5">
        <f t="shared" ref="D1232:D1242" si="201">B1232-F1232</f>
        <v>44083</v>
      </c>
      <c r="F1232" s="5">
        <f t="shared" ref="F1232" si="202">SUM(J1232:AZ1232)</f>
        <v>0</v>
      </c>
      <c r="I1232" s="52"/>
      <c r="J1232" s="103"/>
      <c r="K1232" s="55"/>
      <c r="L1232" s="52"/>
      <c r="M1232" s="55"/>
      <c r="N1232" s="52"/>
      <c r="O1232" s="52"/>
      <c r="P1232" s="95"/>
      <c r="Q1232" s="52"/>
      <c r="R1232" s="52"/>
      <c r="S1232" s="52"/>
      <c r="T1232" s="52"/>
      <c r="U1232" s="52"/>
      <c r="V1232" s="52"/>
      <c r="W1232" s="52"/>
      <c r="X1232" s="52"/>
      <c r="Y1232" s="52"/>
      <c r="Z1232" s="52"/>
      <c r="AA1232" s="52"/>
      <c r="AB1232" s="52"/>
      <c r="AC1232" s="52"/>
      <c r="AD1232" s="52"/>
      <c r="AE1232" s="52"/>
      <c r="AF1232" s="52"/>
      <c r="AG1232" s="52"/>
      <c r="AH1232" s="52"/>
      <c r="AI1232" s="52"/>
      <c r="AJ1232" s="52"/>
      <c r="AK1232" s="52"/>
      <c r="AL1232" s="52"/>
      <c r="AM1232" s="52"/>
      <c r="AN1232" s="52"/>
      <c r="AO1232" s="52"/>
      <c r="AP1232" s="52"/>
      <c r="AQ1232" s="52"/>
      <c r="AR1232" s="52"/>
      <c r="AS1232" s="52"/>
      <c r="AT1232" s="52"/>
      <c r="AU1232" s="52"/>
      <c r="AV1232" s="52"/>
      <c r="AW1232" s="52"/>
      <c r="AX1232" s="52"/>
      <c r="AY1232" s="52"/>
      <c r="AZ1232" s="52"/>
      <c r="BA1232" s="52"/>
      <c r="BB1232" s="52"/>
      <c r="BC1232" s="52"/>
      <c r="BD1232" s="52"/>
      <c r="BE1232" s="52"/>
      <c r="BF1232" s="52"/>
      <c r="BG1232" s="52"/>
      <c r="BH1232" s="52"/>
      <c r="BI1232" s="52"/>
      <c r="BJ1232" s="52"/>
      <c r="BK1232" s="52"/>
      <c r="BL1232" s="52"/>
      <c r="BM1232" s="52"/>
      <c r="BN1232" s="52"/>
      <c r="BO1232" s="52"/>
      <c r="BP1232" s="52"/>
      <c r="BQ1232" s="52"/>
      <c r="BR1232" s="52"/>
      <c r="BS1232" s="52"/>
      <c r="BT1232" s="52"/>
      <c r="BU1232" s="52"/>
      <c r="BV1232" s="52"/>
      <c r="BW1232" s="52"/>
      <c r="BX1232" s="52"/>
      <c r="BY1232" s="52"/>
      <c r="BZ1232" s="52"/>
      <c r="CA1232" s="52"/>
      <c r="CB1232" s="52"/>
      <c r="CC1232" s="52"/>
      <c r="CD1232" s="52"/>
      <c r="CE1232" s="52"/>
      <c r="CF1232" s="52"/>
      <c r="CG1232" s="52"/>
      <c r="CH1232" s="52"/>
      <c r="CI1232" s="52"/>
      <c r="CJ1232" s="52"/>
      <c r="CK1232" s="52"/>
      <c r="CL1232" s="52"/>
      <c r="CM1232" s="52"/>
      <c r="CN1232" s="52"/>
      <c r="CO1232" s="52"/>
      <c r="CP1232" s="52"/>
      <c r="CQ1232" s="52"/>
      <c r="CR1232" s="52"/>
      <c r="CS1232" s="52"/>
      <c r="CT1232" s="52"/>
      <c r="CU1232" s="52"/>
      <c r="CV1232" s="52"/>
      <c r="CW1232" s="52"/>
      <c r="CX1232" s="52"/>
      <c r="CY1232" s="52"/>
      <c r="CZ1232" s="52"/>
      <c r="DA1232" s="52"/>
      <c r="DB1232" s="52"/>
      <c r="DC1232" s="52"/>
      <c r="DD1232" s="52"/>
      <c r="DE1232" s="52"/>
      <c r="DF1232" s="52"/>
      <c r="DG1232" s="52"/>
      <c r="DH1232" s="52"/>
      <c r="DI1232" s="52"/>
      <c r="DJ1232" s="52"/>
      <c r="DK1232" s="52"/>
      <c r="DL1232" s="52"/>
      <c r="DM1232" s="52"/>
      <c r="DN1232" s="52"/>
      <c r="DO1232" s="52"/>
      <c r="DP1232" s="52"/>
      <c r="DQ1232" s="52"/>
      <c r="DR1232" s="52"/>
      <c r="DS1232" s="52"/>
      <c r="DT1232" s="52"/>
      <c r="DU1232" s="52"/>
      <c r="DV1232" s="52"/>
      <c r="DW1232" s="52"/>
      <c r="DX1232" s="52"/>
      <c r="DY1232" s="52"/>
    </row>
    <row r="1233" spans="1:129" x14ac:dyDescent="0.25">
      <c r="A1233" s="19" t="s">
        <v>6</v>
      </c>
      <c r="B1233" s="5">
        <v>44083</v>
      </c>
      <c r="D1233" s="5">
        <f t="shared" si="201"/>
        <v>44083</v>
      </c>
      <c r="F1233" s="5">
        <f>SUM(J1233:AZ1233)</f>
        <v>0</v>
      </c>
      <c r="I1233" s="52"/>
      <c r="J1233" s="103"/>
      <c r="K1233" s="55"/>
      <c r="L1233" s="52"/>
      <c r="M1233" s="55"/>
      <c r="N1233" s="52"/>
      <c r="O1233" s="52"/>
      <c r="P1233" s="95"/>
      <c r="Q1233" s="52"/>
      <c r="R1233" s="52"/>
      <c r="S1233" s="52"/>
      <c r="T1233" s="52"/>
      <c r="U1233" s="52"/>
      <c r="V1233" s="52"/>
      <c r="W1233" s="52"/>
      <c r="X1233" s="52"/>
      <c r="Y1233" s="52"/>
      <c r="Z1233" s="52"/>
      <c r="AA1233" s="52"/>
      <c r="AB1233" s="52"/>
      <c r="AC1233" s="52"/>
      <c r="AD1233" s="52"/>
      <c r="AE1233" s="52"/>
      <c r="AF1233" s="52"/>
      <c r="AG1233" s="52"/>
      <c r="AH1233" s="52"/>
      <c r="AI1233" s="52"/>
      <c r="AJ1233" s="52"/>
      <c r="AK1233" s="52"/>
      <c r="AL1233" s="52"/>
      <c r="AM1233" s="52"/>
      <c r="AN1233" s="52"/>
      <c r="AO1233" s="52"/>
      <c r="AP1233" s="52"/>
      <c r="AQ1233" s="52"/>
      <c r="AR1233" s="52"/>
      <c r="AS1233" s="52"/>
      <c r="AT1233" s="52"/>
      <c r="AU1233" s="52"/>
      <c r="AV1233" s="52"/>
      <c r="AW1233" s="52"/>
      <c r="AX1233" s="52"/>
      <c r="AY1233" s="52"/>
      <c r="AZ1233" s="52"/>
      <c r="BA1233" s="52"/>
      <c r="BB1233" s="52"/>
      <c r="BC1233" s="52"/>
      <c r="BD1233" s="52"/>
      <c r="BE1233" s="52"/>
      <c r="BF1233" s="52"/>
      <c r="BG1233" s="52"/>
      <c r="BH1233" s="52"/>
      <c r="BI1233" s="52"/>
      <c r="BJ1233" s="52"/>
      <c r="BK1233" s="52"/>
      <c r="BL1233" s="52"/>
      <c r="BM1233" s="52"/>
      <c r="BN1233" s="52"/>
      <c r="BO1233" s="52"/>
      <c r="BP1233" s="52"/>
      <c r="BQ1233" s="52"/>
      <c r="BR1233" s="52"/>
      <c r="BS1233" s="52"/>
      <c r="BT1233" s="52"/>
      <c r="BU1233" s="52"/>
      <c r="BV1233" s="52"/>
      <c r="BW1233" s="52"/>
      <c r="BX1233" s="52"/>
      <c r="BY1233" s="52"/>
      <c r="BZ1233" s="52"/>
      <c r="CA1233" s="52"/>
      <c r="CB1233" s="52"/>
      <c r="CC1233" s="52"/>
      <c r="CD1233" s="52"/>
      <c r="CE1233" s="52"/>
      <c r="CF1233" s="52"/>
      <c r="CG1233" s="52"/>
      <c r="CH1233" s="52"/>
      <c r="CI1233" s="52"/>
      <c r="CJ1233" s="52"/>
      <c r="CK1233" s="52"/>
      <c r="CL1233" s="52"/>
      <c r="CM1233" s="52"/>
      <c r="CN1233" s="52"/>
      <c r="CO1233" s="52"/>
      <c r="CP1233" s="52"/>
      <c r="CQ1233" s="52"/>
      <c r="CR1233" s="52"/>
      <c r="CS1233" s="52"/>
      <c r="CT1233" s="52"/>
      <c r="CU1233" s="52"/>
      <c r="CV1233" s="52"/>
      <c r="CW1233" s="52"/>
      <c r="CX1233" s="52"/>
      <c r="CY1233" s="52"/>
      <c r="CZ1233" s="52"/>
      <c r="DA1233" s="52"/>
      <c r="DB1233" s="52"/>
      <c r="DC1233" s="52"/>
      <c r="DD1233" s="52"/>
      <c r="DE1233" s="52"/>
      <c r="DF1233" s="52"/>
      <c r="DG1233" s="52"/>
      <c r="DH1233" s="52"/>
      <c r="DI1233" s="52"/>
      <c r="DJ1233" s="52"/>
      <c r="DK1233" s="52"/>
      <c r="DL1233" s="52"/>
      <c r="DM1233" s="52"/>
      <c r="DN1233" s="52"/>
      <c r="DO1233" s="52"/>
      <c r="DP1233" s="52"/>
      <c r="DQ1233" s="52"/>
      <c r="DR1233" s="52"/>
      <c r="DS1233" s="52"/>
      <c r="DT1233" s="52"/>
      <c r="DU1233" s="52"/>
      <c r="DV1233" s="52"/>
      <c r="DW1233" s="52"/>
      <c r="DX1233" s="52"/>
      <c r="DY1233" s="52"/>
    </row>
    <row r="1234" spans="1:129" x14ac:dyDescent="0.25">
      <c r="A1234" s="19" t="s">
        <v>7</v>
      </c>
      <c r="B1234" s="5">
        <v>44083</v>
      </c>
      <c r="D1234" s="5">
        <f t="shared" si="201"/>
        <v>44083</v>
      </c>
      <c r="F1234" s="5">
        <f t="shared" ref="F1234:F1237" si="203">SUM(J1234:AZ1234)</f>
        <v>0</v>
      </c>
      <c r="I1234" s="52"/>
      <c r="J1234" s="103"/>
      <c r="K1234" s="55"/>
      <c r="L1234" s="52"/>
      <c r="M1234" s="55"/>
      <c r="N1234" s="52"/>
      <c r="O1234" s="52"/>
      <c r="P1234" s="95"/>
      <c r="Q1234" s="52"/>
      <c r="R1234" s="52"/>
      <c r="S1234" s="52"/>
      <c r="T1234" s="52"/>
      <c r="U1234" s="52"/>
      <c r="V1234" s="52"/>
      <c r="W1234" s="52"/>
      <c r="X1234" s="52"/>
      <c r="Y1234" s="52"/>
      <c r="Z1234" s="52"/>
      <c r="AA1234" s="52"/>
      <c r="AB1234" s="52"/>
      <c r="AC1234" s="52"/>
      <c r="AD1234" s="52"/>
      <c r="AE1234" s="52"/>
      <c r="AF1234" s="52"/>
      <c r="AG1234" s="52"/>
      <c r="AH1234" s="52"/>
      <c r="AI1234" s="52"/>
      <c r="AJ1234" s="52"/>
      <c r="AK1234" s="52"/>
      <c r="AL1234" s="52"/>
      <c r="AM1234" s="52"/>
      <c r="AN1234" s="52"/>
      <c r="AO1234" s="52"/>
      <c r="AP1234" s="52"/>
      <c r="AQ1234" s="52"/>
      <c r="AR1234" s="52"/>
      <c r="AS1234" s="52"/>
      <c r="AT1234" s="52"/>
      <c r="AU1234" s="52"/>
      <c r="AV1234" s="52"/>
      <c r="AW1234" s="52"/>
      <c r="AX1234" s="52"/>
      <c r="AY1234" s="52"/>
      <c r="AZ1234" s="52"/>
      <c r="BA1234" s="52"/>
      <c r="BB1234" s="52"/>
      <c r="BC1234" s="52"/>
      <c r="BD1234" s="52"/>
      <c r="BE1234" s="52"/>
      <c r="BF1234" s="52"/>
      <c r="BG1234" s="52"/>
      <c r="BH1234" s="52"/>
      <c r="BI1234" s="52"/>
      <c r="BJ1234" s="52"/>
      <c r="BK1234" s="52"/>
      <c r="BL1234" s="52"/>
      <c r="BM1234" s="52"/>
      <c r="BN1234" s="52"/>
      <c r="BO1234" s="52"/>
      <c r="BP1234" s="52"/>
      <c r="BQ1234" s="52"/>
      <c r="BR1234" s="52"/>
      <c r="BS1234" s="52"/>
      <c r="BT1234" s="52"/>
      <c r="BU1234" s="52"/>
      <c r="BV1234" s="52"/>
      <c r="BW1234" s="52"/>
      <c r="BX1234" s="52"/>
      <c r="BY1234" s="52"/>
      <c r="BZ1234" s="52"/>
      <c r="CA1234" s="52"/>
      <c r="CB1234" s="52"/>
      <c r="CC1234" s="52"/>
      <c r="CD1234" s="52"/>
      <c r="CE1234" s="52"/>
      <c r="CF1234" s="52"/>
      <c r="CG1234" s="52"/>
      <c r="CH1234" s="52"/>
      <c r="CI1234" s="52"/>
      <c r="CJ1234" s="52"/>
      <c r="CK1234" s="52"/>
      <c r="CL1234" s="52"/>
      <c r="CM1234" s="52"/>
      <c r="CN1234" s="52"/>
      <c r="CO1234" s="52"/>
      <c r="CP1234" s="52"/>
      <c r="CQ1234" s="52"/>
      <c r="CR1234" s="52"/>
      <c r="CS1234" s="52"/>
      <c r="CT1234" s="52"/>
      <c r="CU1234" s="52"/>
      <c r="CV1234" s="52"/>
      <c r="CW1234" s="52"/>
      <c r="CX1234" s="52"/>
      <c r="CY1234" s="52"/>
      <c r="CZ1234" s="52"/>
      <c r="DA1234" s="52"/>
      <c r="DB1234" s="52"/>
      <c r="DC1234" s="52"/>
      <c r="DD1234" s="52"/>
      <c r="DE1234" s="52"/>
      <c r="DF1234" s="52"/>
      <c r="DG1234" s="52"/>
      <c r="DH1234" s="52"/>
      <c r="DI1234" s="52"/>
      <c r="DJ1234" s="52"/>
      <c r="DK1234" s="52"/>
      <c r="DL1234" s="52"/>
      <c r="DM1234" s="52"/>
      <c r="DN1234" s="52"/>
      <c r="DO1234" s="52"/>
      <c r="DP1234" s="52"/>
      <c r="DQ1234" s="52"/>
      <c r="DR1234" s="52"/>
      <c r="DS1234" s="52"/>
      <c r="DT1234" s="52"/>
      <c r="DU1234" s="52"/>
      <c r="DV1234" s="52"/>
      <c r="DW1234" s="52"/>
      <c r="DX1234" s="52"/>
      <c r="DY1234" s="52"/>
    </row>
    <row r="1235" spans="1:129" x14ac:dyDescent="0.25">
      <c r="A1235" s="19" t="s">
        <v>55</v>
      </c>
      <c r="B1235" s="5">
        <v>44083</v>
      </c>
      <c r="D1235" s="5">
        <f t="shared" si="201"/>
        <v>44083</v>
      </c>
      <c r="F1235" s="5">
        <f t="shared" si="203"/>
        <v>0</v>
      </c>
      <c r="I1235" s="52"/>
      <c r="J1235" s="103"/>
      <c r="K1235" s="55"/>
      <c r="L1235" s="52"/>
      <c r="M1235" s="55"/>
      <c r="N1235" s="52"/>
      <c r="O1235" s="52"/>
      <c r="P1235" s="95"/>
      <c r="Q1235" s="52"/>
      <c r="R1235" s="52"/>
      <c r="S1235" s="52"/>
      <c r="T1235" s="52"/>
      <c r="U1235" s="52"/>
      <c r="V1235" s="52"/>
      <c r="W1235" s="52"/>
      <c r="X1235" s="52"/>
      <c r="Y1235" s="52"/>
      <c r="Z1235" s="52"/>
      <c r="AA1235" s="52"/>
      <c r="AB1235" s="52"/>
      <c r="AC1235" s="52"/>
      <c r="AD1235" s="52"/>
      <c r="AE1235" s="52"/>
      <c r="AF1235" s="52"/>
      <c r="AG1235" s="52"/>
      <c r="AH1235" s="52"/>
      <c r="AI1235" s="52"/>
      <c r="AJ1235" s="52"/>
      <c r="AK1235" s="52"/>
      <c r="AL1235" s="52"/>
      <c r="AM1235" s="52"/>
      <c r="AN1235" s="52"/>
      <c r="AO1235" s="52"/>
      <c r="AP1235" s="52"/>
      <c r="AQ1235" s="52"/>
      <c r="AR1235" s="52"/>
      <c r="AS1235" s="52"/>
      <c r="AT1235" s="52"/>
      <c r="AU1235" s="52"/>
      <c r="AV1235" s="52"/>
      <c r="AW1235" s="52"/>
      <c r="AX1235" s="52"/>
      <c r="AY1235" s="52"/>
      <c r="AZ1235" s="52"/>
      <c r="BA1235" s="52"/>
      <c r="BB1235" s="52"/>
      <c r="BC1235" s="52"/>
      <c r="BD1235" s="52"/>
      <c r="BE1235" s="52"/>
      <c r="BF1235" s="52"/>
      <c r="BG1235" s="52"/>
      <c r="BH1235" s="52"/>
      <c r="BI1235" s="52"/>
      <c r="BJ1235" s="52"/>
      <c r="BK1235" s="52"/>
      <c r="BL1235" s="52"/>
      <c r="BM1235" s="52"/>
      <c r="BN1235" s="52"/>
      <c r="BO1235" s="52"/>
      <c r="BP1235" s="52"/>
      <c r="BQ1235" s="52"/>
      <c r="BR1235" s="52"/>
      <c r="BS1235" s="52"/>
      <c r="BT1235" s="52"/>
      <c r="BU1235" s="52"/>
      <c r="BV1235" s="52"/>
      <c r="BW1235" s="52"/>
      <c r="BX1235" s="52"/>
      <c r="BY1235" s="52"/>
      <c r="BZ1235" s="52"/>
      <c r="CA1235" s="52"/>
      <c r="CB1235" s="52"/>
      <c r="CC1235" s="52"/>
      <c r="CD1235" s="52"/>
      <c r="CE1235" s="52"/>
      <c r="CF1235" s="52"/>
      <c r="CG1235" s="52"/>
      <c r="CH1235" s="52"/>
      <c r="CI1235" s="52"/>
      <c r="CJ1235" s="52"/>
      <c r="CK1235" s="52"/>
      <c r="CL1235" s="52"/>
      <c r="CM1235" s="52"/>
      <c r="CN1235" s="52"/>
      <c r="CO1235" s="52"/>
      <c r="CP1235" s="52"/>
      <c r="CQ1235" s="52"/>
      <c r="CR1235" s="52"/>
      <c r="CS1235" s="52"/>
      <c r="CT1235" s="52"/>
      <c r="CU1235" s="52"/>
      <c r="CV1235" s="52"/>
      <c r="CW1235" s="52"/>
      <c r="CX1235" s="52"/>
      <c r="CY1235" s="52"/>
      <c r="CZ1235" s="52"/>
      <c r="DA1235" s="52"/>
      <c r="DB1235" s="52"/>
      <c r="DC1235" s="52"/>
      <c r="DD1235" s="52"/>
      <c r="DE1235" s="52"/>
      <c r="DF1235" s="52"/>
      <c r="DG1235" s="52"/>
      <c r="DH1235" s="52"/>
      <c r="DI1235" s="52"/>
      <c r="DJ1235" s="52"/>
      <c r="DK1235" s="52"/>
      <c r="DL1235" s="52"/>
      <c r="DM1235" s="52"/>
      <c r="DN1235" s="52"/>
      <c r="DO1235" s="52"/>
      <c r="DP1235" s="52"/>
      <c r="DQ1235" s="52"/>
      <c r="DR1235" s="52"/>
      <c r="DS1235" s="52"/>
      <c r="DT1235" s="52"/>
      <c r="DU1235" s="52"/>
      <c r="DV1235" s="52"/>
      <c r="DW1235" s="52"/>
      <c r="DX1235" s="52"/>
      <c r="DY1235" s="52"/>
    </row>
    <row r="1236" spans="1:129" x14ac:dyDescent="0.25">
      <c r="A1236" s="19" t="s">
        <v>9</v>
      </c>
      <c r="B1236" s="5">
        <v>44083</v>
      </c>
      <c r="D1236" s="5">
        <f t="shared" si="201"/>
        <v>44083</v>
      </c>
      <c r="F1236" s="5">
        <f t="shared" si="203"/>
        <v>0</v>
      </c>
      <c r="I1236" s="52"/>
      <c r="J1236" s="103"/>
      <c r="K1236" s="55"/>
      <c r="L1236" s="52"/>
      <c r="M1236" s="55"/>
      <c r="N1236" s="52"/>
      <c r="O1236" s="52"/>
      <c r="P1236" s="95"/>
      <c r="Q1236" s="52"/>
      <c r="R1236" s="52"/>
      <c r="S1236" s="52"/>
      <c r="T1236" s="52"/>
      <c r="U1236" s="52"/>
      <c r="V1236" s="52"/>
      <c r="W1236" s="52"/>
      <c r="X1236" s="52"/>
      <c r="Y1236" s="52"/>
      <c r="Z1236" s="52"/>
      <c r="AA1236" s="52"/>
      <c r="AB1236" s="52"/>
      <c r="AC1236" s="52"/>
      <c r="AD1236" s="52"/>
      <c r="AE1236" s="52"/>
      <c r="AF1236" s="52"/>
      <c r="AG1236" s="52"/>
      <c r="AH1236" s="52"/>
      <c r="AI1236" s="52"/>
      <c r="AJ1236" s="52"/>
      <c r="AK1236" s="52"/>
      <c r="AL1236" s="52"/>
      <c r="AM1236" s="52"/>
      <c r="AN1236" s="52"/>
      <c r="AO1236" s="52"/>
      <c r="AP1236" s="52"/>
      <c r="AQ1236" s="52"/>
      <c r="AR1236" s="52"/>
      <c r="AS1236" s="52"/>
      <c r="AT1236" s="52"/>
      <c r="AU1236" s="52"/>
      <c r="AV1236" s="52"/>
      <c r="AW1236" s="52"/>
      <c r="AX1236" s="52"/>
      <c r="AY1236" s="52"/>
      <c r="AZ1236" s="52"/>
      <c r="BA1236" s="52"/>
      <c r="BB1236" s="52"/>
      <c r="BC1236" s="52"/>
      <c r="BD1236" s="52"/>
      <c r="BE1236" s="52"/>
      <c r="BF1236" s="52"/>
      <c r="BG1236" s="52"/>
      <c r="BH1236" s="52"/>
      <c r="BI1236" s="52"/>
      <c r="BJ1236" s="52"/>
      <c r="BK1236" s="52"/>
      <c r="BL1236" s="52"/>
      <c r="BM1236" s="52"/>
      <c r="BN1236" s="52"/>
      <c r="BO1236" s="52"/>
      <c r="BP1236" s="52"/>
      <c r="BQ1236" s="52"/>
      <c r="BR1236" s="52"/>
      <c r="BS1236" s="52"/>
      <c r="BT1236" s="52"/>
      <c r="BU1236" s="52"/>
      <c r="BV1236" s="52"/>
      <c r="BW1236" s="52"/>
      <c r="BX1236" s="52"/>
      <c r="BY1236" s="52"/>
      <c r="BZ1236" s="52"/>
      <c r="CA1236" s="52"/>
      <c r="CB1236" s="52"/>
      <c r="CC1236" s="52"/>
      <c r="CD1236" s="52"/>
      <c r="CE1236" s="52"/>
      <c r="CF1236" s="52"/>
      <c r="CG1236" s="52"/>
      <c r="CH1236" s="52"/>
      <c r="CI1236" s="52"/>
      <c r="CJ1236" s="52"/>
      <c r="CK1236" s="52"/>
      <c r="CL1236" s="52"/>
      <c r="CM1236" s="52"/>
      <c r="CN1236" s="52"/>
      <c r="CO1236" s="52"/>
      <c r="CP1236" s="52"/>
      <c r="CQ1236" s="52"/>
      <c r="CR1236" s="52"/>
      <c r="CS1236" s="52"/>
      <c r="CT1236" s="52"/>
      <c r="CU1236" s="52"/>
      <c r="CV1236" s="52"/>
      <c r="CW1236" s="52"/>
      <c r="CX1236" s="52"/>
      <c r="CY1236" s="52"/>
      <c r="CZ1236" s="52"/>
      <c r="DA1236" s="52"/>
      <c r="DB1236" s="52"/>
      <c r="DC1236" s="52"/>
      <c r="DD1236" s="52"/>
      <c r="DE1236" s="52"/>
      <c r="DF1236" s="52"/>
      <c r="DG1236" s="52"/>
      <c r="DH1236" s="52"/>
      <c r="DI1236" s="52"/>
      <c r="DJ1236" s="52"/>
      <c r="DK1236" s="52"/>
      <c r="DL1236" s="52"/>
      <c r="DM1236" s="52"/>
      <c r="DN1236" s="52"/>
      <c r="DO1236" s="52"/>
      <c r="DP1236" s="52"/>
      <c r="DQ1236" s="52"/>
      <c r="DR1236" s="52"/>
      <c r="DS1236" s="52"/>
      <c r="DT1236" s="52"/>
      <c r="DU1236" s="52"/>
      <c r="DV1236" s="52"/>
      <c r="DW1236" s="52"/>
      <c r="DX1236" s="52"/>
      <c r="DY1236" s="52"/>
    </row>
    <row r="1237" spans="1:129" x14ac:dyDescent="0.25">
      <c r="A1237" s="19" t="s">
        <v>10</v>
      </c>
      <c r="B1237" s="5">
        <v>44083</v>
      </c>
      <c r="D1237" s="5">
        <f t="shared" si="201"/>
        <v>44083</v>
      </c>
      <c r="F1237" s="5">
        <f t="shared" si="203"/>
        <v>0</v>
      </c>
      <c r="I1237" s="52"/>
      <c r="J1237" s="103"/>
      <c r="K1237" s="55"/>
      <c r="L1237" s="52"/>
      <c r="M1237" s="55"/>
      <c r="N1237" s="52"/>
      <c r="O1237" s="52"/>
      <c r="P1237" s="95"/>
      <c r="Q1237" s="52"/>
      <c r="R1237" s="52"/>
      <c r="S1237" s="52"/>
      <c r="T1237" s="52"/>
      <c r="U1237" s="52"/>
      <c r="V1237" s="52"/>
      <c r="W1237" s="52"/>
      <c r="X1237" s="52"/>
      <c r="Y1237" s="52"/>
      <c r="Z1237" s="52"/>
      <c r="AA1237" s="52"/>
      <c r="AB1237" s="52"/>
      <c r="AC1237" s="52"/>
      <c r="AD1237" s="52"/>
      <c r="AE1237" s="52"/>
      <c r="AF1237" s="52"/>
      <c r="AG1237" s="52"/>
      <c r="AH1237" s="52"/>
      <c r="AI1237" s="52"/>
      <c r="AJ1237" s="52"/>
      <c r="AK1237" s="52"/>
      <c r="AL1237" s="52"/>
      <c r="AM1237" s="52"/>
      <c r="AN1237" s="52"/>
      <c r="AO1237" s="52"/>
      <c r="AP1237" s="52"/>
      <c r="AQ1237" s="52"/>
      <c r="AR1237" s="52"/>
      <c r="AS1237" s="52"/>
      <c r="AT1237" s="52"/>
      <c r="AU1237" s="52"/>
      <c r="AV1237" s="52"/>
      <c r="AW1237" s="52"/>
      <c r="AX1237" s="52"/>
      <c r="AY1237" s="52"/>
      <c r="AZ1237" s="52"/>
      <c r="BA1237" s="52"/>
      <c r="BB1237" s="52"/>
      <c r="BC1237" s="52"/>
      <c r="BD1237" s="52"/>
      <c r="BE1237" s="52"/>
      <c r="BF1237" s="52"/>
      <c r="BG1237" s="52"/>
      <c r="BH1237" s="52"/>
      <c r="BI1237" s="52"/>
      <c r="BJ1237" s="52"/>
      <c r="BK1237" s="52"/>
      <c r="BL1237" s="52"/>
      <c r="BM1237" s="52"/>
      <c r="BN1237" s="52"/>
      <c r="BO1237" s="52"/>
      <c r="BP1237" s="52"/>
      <c r="BQ1237" s="52"/>
      <c r="BR1237" s="52"/>
      <c r="BS1237" s="52"/>
      <c r="BT1237" s="52"/>
      <c r="BU1237" s="52"/>
      <c r="BV1237" s="52"/>
      <c r="BW1237" s="52"/>
      <c r="BX1237" s="52"/>
      <c r="BY1237" s="52"/>
      <c r="BZ1237" s="52"/>
      <c r="CA1237" s="52"/>
      <c r="CB1237" s="52"/>
      <c r="CC1237" s="52"/>
      <c r="CD1237" s="52"/>
      <c r="CE1237" s="52"/>
      <c r="CF1237" s="52"/>
      <c r="CG1237" s="52"/>
      <c r="CH1237" s="52"/>
      <c r="CI1237" s="52"/>
      <c r="CJ1237" s="52"/>
      <c r="CK1237" s="52"/>
      <c r="CL1237" s="52"/>
      <c r="CM1237" s="52"/>
      <c r="CN1237" s="52"/>
      <c r="CO1237" s="52"/>
      <c r="CP1237" s="52"/>
      <c r="CQ1237" s="52"/>
      <c r="CR1237" s="52"/>
      <c r="CS1237" s="52"/>
      <c r="CT1237" s="52"/>
      <c r="CU1237" s="52"/>
      <c r="CV1237" s="52"/>
      <c r="CW1237" s="52"/>
      <c r="CX1237" s="52"/>
      <c r="CY1237" s="52"/>
      <c r="CZ1237" s="52"/>
      <c r="DA1237" s="52"/>
      <c r="DB1237" s="52"/>
      <c r="DC1237" s="52"/>
      <c r="DD1237" s="52"/>
      <c r="DE1237" s="52"/>
      <c r="DF1237" s="52"/>
      <c r="DG1237" s="52"/>
      <c r="DH1237" s="52"/>
      <c r="DI1237" s="52"/>
      <c r="DJ1237" s="52"/>
      <c r="DK1237" s="52"/>
      <c r="DL1237" s="52"/>
      <c r="DM1237" s="52"/>
      <c r="DN1237" s="52"/>
      <c r="DO1237" s="52"/>
      <c r="DP1237" s="52"/>
      <c r="DQ1237" s="52"/>
      <c r="DR1237" s="52"/>
      <c r="DS1237" s="52"/>
      <c r="DT1237" s="52"/>
      <c r="DU1237" s="52"/>
      <c r="DV1237" s="52"/>
      <c r="DW1237" s="52"/>
      <c r="DX1237" s="52"/>
      <c r="DY1237" s="52"/>
    </row>
    <row r="1238" spans="1:129" x14ac:dyDescent="0.25">
      <c r="A1238" s="19" t="s">
        <v>11</v>
      </c>
      <c r="B1238" s="5">
        <v>44083</v>
      </c>
      <c r="D1238" s="5">
        <f t="shared" si="201"/>
        <v>44083</v>
      </c>
      <c r="F1238" s="5">
        <f t="shared" ref="F1238:F1242" si="204">SUM(J1238:AZ1238)</f>
        <v>0</v>
      </c>
      <c r="I1238" s="52"/>
      <c r="J1238" s="103"/>
      <c r="K1238" s="55"/>
      <c r="L1238" s="52"/>
      <c r="M1238" s="55"/>
      <c r="N1238" s="52"/>
      <c r="O1238" s="52"/>
      <c r="P1238" s="95"/>
      <c r="Q1238" s="52"/>
      <c r="R1238" s="52"/>
      <c r="S1238" s="52"/>
      <c r="T1238" s="52"/>
      <c r="U1238" s="52"/>
      <c r="V1238" s="52"/>
      <c r="W1238" s="52"/>
      <c r="X1238" s="52"/>
      <c r="Y1238" s="52"/>
      <c r="Z1238" s="52"/>
      <c r="AA1238" s="52"/>
      <c r="AB1238" s="52"/>
      <c r="AC1238" s="52"/>
      <c r="AD1238" s="52"/>
      <c r="AE1238" s="52"/>
      <c r="AF1238" s="52"/>
      <c r="AG1238" s="52"/>
      <c r="AH1238" s="52"/>
      <c r="AI1238" s="52"/>
      <c r="AJ1238" s="52"/>
      <c r="AK1238" s="52"/>
      <c r="AL1238" s="52"/>
      <c r="AM1238" s="52"/>
      <c r="AN1238" s="52"/>
      <c r="AO1238" s="52"/>
      <c r="AP1238" s="52"/>
      <c r="AQ1238" s="52"/>
      <c r="AR1238" s="52"/>
      <c r="AS1238" s="52"/>
      <c r="AT1238" s="52"/>
      <c r="AU1238" s="52"/>
      <c r="AV1238" s="52"/>
      <c r="AW1238" s="52"/>
      <c r="AX1238" s="52"/>
      <c r="AY1238" s="52"/>
      <c r="AZ1238" s="52"/>
      <c r="BA1238" s="52"/>
      <c r="BB1238" s="52"/>
      <c r="BC1238" s="52"/>
      <c r="BD1238" s="52"/>
      <c r="BE1238" s="52"/>
      <c r="BF1238" s="52"/>
      <c r="BG1238" s="52"/>
      <c r="BH1238" s="52"/>
      <c r="BI1238" s="52"/>
      <c r="BJ1238" s="52"/>
      <c r="BK1238" s="52"/>
      <c r="BL1238" s="52"/>
      <c r="BM1238" s="52"/>
      <c r="BN1238" s="52"/>
      <c r="BO1238" s="52"/>
      <c r="BP1238" s="52"/>
      <c r="BQ1238" s="52"/>
      <c r="BR1238" s="52"/>
      <c r="BS1238" s="52"/>
      <c r="BT1238" s="52"/>
      <c r="BU1238" s="52"/>
      <c r="BV1238" s="52"/>
      <c r="BW1238" s="52"/>
      <c r="BX1238" s="52"/>
      <c r="BY1238" s="52"/>
      <c r="BZ1238" s="52"/>
      <c r="CA1238" s="52"/>
      <c r="CB1238" s="52"/>
      <c r="CC1238" s="52"/>
      <c r="CD1238" s="52"/>
      <c r="CE1238" s="52"/>
      <c r="CF1238" s="52"/>
      <c r="CG1238" s="52"/>
      <c r="CH1238" s="52"/>
      <c r="CI1238" s="52"/>
      <c r="CJ1238" s="52"/>
      <c r="CK1238" s="52"/>
      <c r="CL1238" s="52"/>
      <c r="CM1238" s="52"/>
      <c r="CN1238" s="52"/>
      <c r="CO1238" s="52"/>
      <c r="CP1238" s="52"/>
      <c r="CQ1238" s="52"/>
      <c r="CR1238" s="52"/>
      <c r="CS1238" s="52"/>
      <c r="CT1238" s="52"/>
      <c r="CU1238" s="52"/>
      <c r="CV1238" s="52"/>
      <c r="CW1238" s="52"/>
      <c r="CX1238" s="52"/>
      <c r="CY1238" s="52"/>
      <c r="CZ1238" s="52"/>
      <c r="DA1238" s="52"/>
      <c r="DB1238" s="52"/>
      <c r="DC1238" s="52"/>
      <c r="DD1238" s="52"/>
      <c r="DE1238" s="52"/>
      <c r="DF1238" s="52"/>
      <c r="DG1238" s="52"/>
      <c r="DH1238" s="52"/>
      <c r="DI1238" s="52"/>
      <c r="DJ1238" s="52"/>
      <c r="DK1238" s="52"/>
      <c r="DL1238" s="52"/>
      <c r="DM1238" s="52"/>
      <c r="DN1238" s="52"/>
      <c r="DO1238" s="52"/>
      <c r="DP1238" s="52"/>
      <c r="DQ1238" s="52"/>
      <c r="DR1238" s="52"/>
      <c r="DS1238" s="52"/>
      <c r="DT1238" s="52"/>
      <c r="DU1238" s="52"/>
      <c r="DV1238" s="52"/>
      <c r="DW1238" s="52"/>
      <c r="DX1238" s="52"/>
      <c r="DY1238" s="52"/>
    </row>
    <row r="1239" spans="1:129" x14ac:dyDescent="0.25">
      <c r="A1239" s="19" t="s">
        <v>12</v>
      </c>
      <c r="B1239" s="5">
        <v>44084</v>
      </c>
      <c r="D1239" s="5">
        <f t="shared" si="201"/>
        <v>44084</v>
      </c>
      <c r="F1239" s="5">
        <f t="shared" si="204"/>
        <v>0</v>
      </c>
      <c r="I1239" s="52"/>
      <c r="J1239" s="103"/>
      <c r="K1239" s="55"/>
      <c r="L1239" s="52"/>
      <c r="M1239" s="55"/>
      <c r="N1239" s="52"/>
      <c r="O1239" s="52"/>
      <c r="P1239" s="95"/>
      <c r="Q1239" s="52"/>
      <c r="R1239" s="52"/>
      <c r="S1239" s="52"/>
      <c r="T1239" s="52"/>
      <c r="U1239" s="52"/>
      <c r="V1239" s="52"/>
      <c r="W1239" s="52"/>
      <c r="X1239" s="52"/>
      <c r="Y1239" s="52"/>
      <c r="Z1239" s="52"/>
      <c r="AA1239" s="52"/>
      <c r="AB1239" s="52"/>
      <c r="AC1239" s="52"/>
      <c r="AD1239" s="52"/>
      <c r="AE1239" s="52"/>
      <c r="AF1239" s="52"/>
      <c r="AG1239" s="52"/>
      <c r="AH1239" s="52"/>
      <c r="AI1239" s="52"/>
      <c r="AJ1239" s="52"/>
      <c r="AK1239" s="52"/>
      <c r="AL1239" s="52"/>
      <c r="AM1239" s="52"/>
      <c r="AN1239" s="52"/>
      <c r="AO1239" s="52"/>
      <c r="AP1239" s="52"/>
      <c r="AQ1239" s="52"/>
      <c r="AR1239" s="52"/>
      <c r="AS1239" s="52"/>
      <c r="AT1239" s="52"/>
      <c r="AU1239" s="52"/>
      <c r="AV1239" s="52"/>
      <c r="AW1239" s="52"/>
      <c r="AX1239" s="52"/>
      <c r="AY1239" s="52"/>
      <c r="AZ1239" s="52"/>
      <c r="BA1239" s="52"/>
      <c r="BB1239" s="52"/>
      <c r="BC1239" s="52"/>
      <c r="BD1239" s="52"/>
      <c r="BE1239" s="52"/>
      <c r="BF1239" s="52"/>
      <c r="BG1239" s="52"/>
      <c r="BH1239" s="52"/>
      <c r="BI1239" s="52"/>
      <c r="BJ1239" s="52"/>
      <c r="BK1239" s="52"/>
      <c r="BL1239" s="52"/>
      <c r="BM1239" s="52"/>
      <c r="BN1239" s="52"/>
      <c r="BO1239" s="52"/>
      <c r="BP1239" s="52"/>
      <c r="BQ1239" s="52"/>
      <c r="BR1239" s="52"/>
      <c r="BS1239" s="52"/>
      <c r="BT1239" s="52"/>
      <c r="BU1239" s="52"/>
      <c r="BV1239" s="52"/>
      <c r="BW1239" s="52"/>
      <c r="BX1239" s="52"/>
      <c r="BY1239" s="52"/>
      <c r="BZ1239" s="52"/>
      <c r="CA1239" s="52"/>
      <c r="CB1239" s="52"/>
      <c r="CC1239" s="52"/>
      <c r="CD1239" s="52"/>
      <c r="CE1239" s="52"/>
      <c r="CF1239" s="52"/>
      <c r="CG1239" s="52"/>
      <c r="CH1239" s="52"/>
      <c r="CI1239" s="52"/>
      <c r="CJ1239" s="52"/>
      <c r="CK1239" s="52"/>
      <c r="CL1239" s="52"/>
      <c r="CM1239" s="52"/>
      <c r="CN1239" s="52"/>
      <c r="CO1239" s="52"/>
      <c r="CP1239" s="52"/>
      <c r="CQ1239" s="52"/>
      <c r="CR1239" s="52"/>
      <c r="CS1239" s="52"/>
      <c r="CT1239" s="52"/>
      <c r="CU1239" s="52"/>
      <c r="CV1239" s="52"/>
      <c r="CW1239" s="52"/>
      <c r="CX1239" s="52"/>
      <c r="CY1239" s="52"/>
      <c r="CZ1239" s="52"/>
      <c r="DA1239" s="52"/>
      <c r="DB1239" s="52"/>
      <c r="DC1239" s="52"/>
      <c r="DD1239" s="52"/>
      <c r="DE1239" s="52"/>
      <c r="DF1239" s="52"/>
      <c r="DG1239" s="52"/>
      <c r="DH1239" s="52"/>
      <c r="DI1239" s="52"/>
      <c r="DJ1239" s="52"/>
      <c r="DK1239" s="52"/>
      <c r="DL1239" s="52"/>
      <c r="DM1239" s="52"/>
      <c r="DN1239" s="52"/>
      <c r="DO1239" s="52"/>
      <c r="DP1239" s="52"/>
      <c r="DQ1239" s="52"/>
      <c r="DR1239" s="52"/>
      <c r="DS1239" s="52"/>
      <c r="DT1239" s="52"/>
      <c r="DU1239" s="52"/>
      <c r="DV1239" s="52"/>
      <c r="DW1239" s="52"/>
      <c r="DX1239" s="52"/>
      <c r="DY1239" s="52"/>
    </row>
    <row r="1240" spans="1:129" x14ac:dyDescent="0.25">
      <c r="A1240" s="19" t="s">
        <v>13</v>
      </c>
      <c r="B1240" s="5">
        <v>44084</v>
      </c>
      <c r="D1240" s="5">
        <f t="shared" si="201"/>
        <v>44084</v>
      </c>
      <c r="F1240" s="5">
        <f t="shared" si="204"/>
        <v>0</v>
      </c>
      <c r="I1240" s="52"/>
      <c r="J1240" s="103"/>
      <c r="K1240" s="55"/>
      <c r="L1240" s="52"/>
      <c r="M1240" s="55"/>
      <c r="N1240" s="52"/>
      <c r="O1240" s="52"/>
      <c r="P1240" s="95"/>
      <c r="Q1240" s="52"/>
      <c r="R1240" s="52"/>
      <c r="S1240" s="52"/>
      <c r="T1240" s="52"/>
      <c r="U1240" s="52"/>
      <c r="V1240" s="52"/>
      <c r="W1240" s="52"/>
      <c r="X1240" s="52"/>
      <c r="Y1240" s="52"/>
      <c r="Z1240" s="52"/>
      <c r="AA1240" s="52"/>
      <c r="AB1240" s="52"/>
      <c r="AC1240" s="52"/>
      <c r="AD1240" s="52"/>
      <c r="AE1240" s="52"/>
      <c r="AF1240" s="52"/>
      <c r="AG1240" s="52"/>
      <c r="AH1240" s="52"/>
      <c r="AI1240" s="52"/>
      <c r="AJ1240" s="52"/>
      <c r="AK1240" s="52"/>
      <c r="AL1240" s="52"/>
      <c r="AM1240" s="52"/>
      <c r="AN1240" s="52"/>
      <c r="AO1240" s="52"/>
      <c r="AP1240" s="52"/>
      <c r="AQ1240" s="52"/>
      <c r="AR1240" s="52"/>
      <c r="AS1240" s="52"/>
      <c r="AT1240" s="52"/>
      <c r="AU1240" s="52"/>
      <c r="AV1240" s="52"/>
      <c r="AW1240" s="52"/>
      <c r="AX1240" s="52"/>
      <c r="AY1240" s="52"/>
      <c r="AZ1240" s="52"/>
      <c r="BA1240" s="52"/>
      <c r="BB1240" s="52"/>
      <c r="BC1240" s="52"/>
      <c r="BD1240" s="52"/>
      <c r="BE1240" s="52"/>
      <c r="BF1240" s="52"/>
      <c r="BG1240" s="52"/>
      <c r="BH1240" s="52"/>
      <c r="BI1240" s="52"/>
      <c r="BJ1240" s="52"/>
      <c r="BK1240" s="52"/>
      <c r="BL1240" s="52"/>
      <c r="BM1240" s="52"/>
      <c r="BN1240" s="52"/>
      <c r="BO1240" s="52"/>
      <c r="BP1240" s="52"/>
      <c r="BQ1240" s="52"/>
      <c r="BR1240" s="52"/>
      <c r="BS1240" s="52"/>
      <c r="BT1240" s="52"/>
      <c r="BU1240" s="52"/>
      <c r="BV1240" s="52"/>
      <c r="BW1240" s="52"/>
      <c r="BX1240" s="52"/>
      <c r="BY1240" s="52"/>
      <c r="BZ1240" s="52"/>
      <c r="CA1240" s="52"/>
      <c r="CB1240" s="52"/>
      <c r="CC1240" s="52"/>
      <c r="CD1240" s="52"/>
      <c r="CE1240" s="52"/>
      <c r="CF1240" s="52"/>
      <c r="CG1240" s="52"/>
      <c r="CH1240" s="52"/>
      <c r="CI1240" s="52"/>
      <c r="CJ1240" s="52"/>
      <c r="CK1240" s="52"/>
      <c r="CL1240" s="52"/>
      <c r="CM1240" s="52"/>
      <c r="CN1240" s="52"/>
      <c r="CO1240" s="52"/>
      <c r="CP1240" s="52"/>
      <c r="CQ1240" s="52"/>
      <c r="CR1240" s="52"/>
      <c r="CS1240" s="52"/>
      <c r="CT1240" s="52"/>
      <c r="CU1240" s="52"/>
      <c r="CV1240" s="52"/>
      <c r="CW1240" s="52"/>
      <c r="CX1240" s="52"/>
      <c r="CY1240" s="52"/>
      <c r="CZ1240" s="52"/>
      <c r="DA1240" s="52"/>
      <c r="DB1240" s="52"/>
      <c r="DC1240" s="52"/>
      <c r="DD1240" s="52"/>
      <c r="DE1240" s="52"/>
      <c r="DF1240" s="52"/>
      <c r="DG1240" s="52"/>
      <c r="DH1240" s="52"/>
      <c r="DI1240" s="52"/>
      <c r="DJ1240" s="52"/>
      <c r="DK1240" s="52"/>
      <c r="DL1240" s="52"/>
      <c r="DM1240" s="52"/>
      <c r="DN1240" s="52"/>
      <c r="DO1240" s="52"/>
      <c r="DP1240" s="52"/>
      <c r="DQ1240" s="52"/>
      <c r="DR1240" s="52"/>
      <c r="DS1240" s="52"/>
      <c r="DT1240" s="52"/>
      <c r="DU1240" s="52"/>
      <c r="DV1240" s="52"/>
      <c r="DW1240" s="52"/>
      <c r="DX1240" s="52"/>
      <c r="DY1240" s="52"/>
    </row>
    <row r="1241" spans="1:129" x14ac:dyDescent="0.25">
      <c r="A1241" s="19" t="s">
        <v>14</v>
      </c>
      <c r="B1241" s="5">
        <v>44084</v>
      </c>
      <c r="D1241" s="5">
        <f t="shared" si="201"/>
        <v>44084</v>
      </c>
      <c r="F1241" s="5">
        <f t="shared" si="204"/>
        <v>0</v>
      </c>
      <c r="I1241" s="52"/>
      <c r="J1241" s="103"/>
      <c r="K1241" s="55"/>
      <c r="L1241" s="52"/>
      <c r="M1241" s="55"/>
      <c r="N1241" s="52"/>
      <c r="O1241" s="52"/>
      <c r="P1241" s="95"/>
      <c r="Q1241" s="52"/>
      <c r="R1241" s="52"/>
      <c r="S1241" s="52"/>
      <c r="T1241" s="52"/>
      <c r="U1241" s="52"/>
      <c r="V1241" s="52"/>
      <c r="W1241" s="52"/>
      <c r="X1241" s="52"/>
      <c r="Y1241" s="52"/>
      <c r="Z1241" s="52"/>
      <c r="AA1241" s="52"/>
      <c r="AB1241" s="52"/>
      <c r="AC1241" s="52"/>
      <c r="AD1241" s="52"/>
      <c r="AE1241" s="52"/>
      <c r="AF1241" s="52"/>
      <c r="AG1241" s="52"/>
      <c r="AH1241" s="52"/>
      <c r="AI1241" s="52"/>
      <c r="AJ1241" s="52"/>
      <c r="AK1241" s="52"/>
      <c r="AL1241" s="52"/>
      <c r="AM1241" s="52"/>
      <c r="AN1241" s="52"/>
      <c r="AO1241" s="52"/>
      <c r="AP1241" s="52"/>
      <c r="AQ1241" s="52"/>
      <c r="AR1241" s="52"/>
      <c r="AS1241" s="52"/>
      <c r="AT1241" s="52"/>
      <c r="AU1241" s="52"/>
      <c r="AV1241" s="52"/>
      <c r="AW1241" s="52"/>
      <c r="AX1241" s="52"/>
      <c r="AY1241" s="52"/>
      <c r="AZ1241" s="52"/>
      <c r="BA1241" s="52"/>
      <c r="BB1241" s="52"/>
      <c r="BC1241" s="52"/>
      <c r="BD1241" s="52"/>
      <c r="BE1241" s="52"/>
      <c r="BF1241" s="52"/>
      <c r="BG1241" s="52"/>
      <c r="BH1241" s="52"/>
      <c r="BI1241" s="52"/>
      <c r="BJ1241" s="52"/>
      <c r="BK1241" s="52"/>
      <c r="BL1241" s="52"/>
      <c r="BM1241" s="52"/>
      <c r="BN1241" s="52"/>
      <c r="BO1241" s="52"/>
      <c r="BP1241" s="52"/>
      <c r="BQ1241" s="52"/>
      <c r="BR1241" s="52"/>
      <c r="BS1241" s="52"/>
      <c r="BT1241" s="52"/>
      <c r="BU1241" s="52"/>
      <c r="BV1241" s="52"/>
      <c r="BW1241" s="52"/>
      <c r="BX1241" s="52"/>
      <c r="BY1241" s="52"/>
      <c r="BZ1241" s="52"/>
      <c r="CA1241" s="52"/>
      <c r="CB1241" s="52"/>
      <c r="CC1241" s="52"/>
      <c r="CD1241" s="52"/>
      <c r="CE1241" s="52"/>
      <c r="CF1241" s="52"/>
      <c r="CG1241" s="52"/>
      <c r="CH1241" s="52"/>
      <c r="CI1241" s="52"/>
      <c r="CJ1241" s="52"/>
      <c r="CK1241" s="52"/>
      <c r="CL1241" s="52"/>
      <c r="CM1241" s="52"/>
      <c r="CN1241" s="52"/>
      <c r="CO1241" s="52"/>
      <c r="CP1241" s="52"/>
      <c r="CQ1241" s="52"/>
      <c r="CR1241" s="52"/>
      <c r="CS1241" s="52"/>
      <c r="CT1241" s="52"/>
      <c r="CU1241" s="52"/>
      <c r="CV1241" s="52"/>
      <c r="CW1241" s="52"/>
      <c r="CX1241" s="52"/>
      <c r="CY1241" s="52"/>
      <c r="CZ1241" s="52"/>
      <c r="DA1241" s="52"/>
      <c r="DB1241" s="52"/>
      <c r="DC1241" s="52"/>
      <c r="DD1241" s="52"/>
      <c r="DE1241" s="52"/>
      <c r="DF1241" s="52"/>
      <c r="DG1241" s="52"/>
      <c r="DH1241" s="52"/>
      <c r="DI1241" s="52"/>
      <c r="DJ1241" s="52"/>
      <c r="DK1241" s="52"/>
      <c r="DL1241" s="52"/>
      <c r="DM1241" s="52"/>
      <c r="DN1241" s="52"/>
      <c r="DO1241" s="52"/>
      <c r="DP1241" s="52"/>
      <c r="DQ1241" s="52"/>
      <c r="DR1241" s="52"/>
      <c r="DS1241" s="52"/>
      <c r="DT1241" s="52"/>
      <c r="DU1241" s="52"/>
      <c r="DV1241" s="52"/>
      <c r="DW1241" s="52"/>
      <c r="DX1241" s="52"/>
      <c r="DY1241" s="52"/>
    </row>
    <row r="1242" spans="1:129" x14ac:dyDescent="0.25">
      <c r="A1242" s="19" t="s">
        <v>15</v>
      </c>
      <c r="B1242" s="5">
        <v>44084</v>
      </c>
      <c r="D1242" s="5">
        <f t="shared" si="201"/>
        <v>44084</v>
      </c>
      <c r="F1242" s="5">
        <f t="shared" si="204"/>
        <v>0</v>
      </c>
      <c r="I1242" s="52"/>
      <c r="J1242" s="103"/>
      <c r="K1242" s="55"/>
      <c r="L1242" s="52"/>
      <c r="M1242" s="55"/>
      <c r="N1242" s="52"/>
      <c r="O1242" s="52"/>
      <c r="P1242" s="95"/>
      <c r="Q1242" s="52"/>
      <c r="R1242" s="52"/>
      <c r="S1242" s="52"/>
      <c r="T1242" s="52"/>
      <c r="U1242" s="52"/>
      <c r="V1242" s="52"/>
      <c r="W1242" s="52"/>
      <c r="X1242" s="52"/>
      <c r="Y1242" s="52"/>
      <c r="Z1242" s="52"/>
      <c r="AA1242" s="52"/>
      <c r="AB1242" s="52"/>
      <c r="AC1242" s="52"/>
      <c r="AD1242" s="52"/>
      <c r="AE1242" s="52"/>
      <c r="AF1242" s="52"/>
      <c r="AG1242" s="52"/>
      <c r="AH1242" s="52"/>
      <c r="AI1242" s="52"/>
      <c r="AJ1242" s="52"/>
      <c r="AK1242" s="52"/>
      <c r="AL1242" s="52"/>
      <c r="AM1242" s="52"/>
      <c r="AN1242" s="52"/>
      <c r="AO1242" s="52"/>
      <c r="AP1242" s="52"/>
      <c r="AQ1242" s="52"/>
      <c r="AR1242" s="52"/>
      <c r="AS1242" s="52"/>
      <c r="AT1242" s="52"/>
      <c r="AU1242" s="52"/>
      <c r="AV1242" s="52"/>
      <c r="AW1242" s="52"/>
      <c r="AX1242" s="52"/>
      <c r="AY1242" s="52"/>
      <c r="AZ1242" s="52"/>
      <c r="BA1242" s="52"/>
      <c r="BB1242" s="52"/>
      <c r="BC1242" s="52"/>
      <c r="BD1242" s="52"/>
      <c r="BE1242" s="52"/>
      <c r="BF1242" s="52"/>
      <c r="BG1242" s="52"/>
      <c r="BH1242" s="52"/>
      <c r="BI1242" s="52"/>
      <c r="BJ1242" s="52"/>
      <c r="BK1242" s="52"/>
      <c r="BL1242" s="52"/>
      <c r="BM1242" s="52"/>
      <c r="BN1242" s="52"/>
      <c r="BO1242" s="52"/>
      <c r="BP1242" s="52"/>
      <c r="BQ1242" s="52"/>
      <c r="BR1242" s="52"/>
      <c r="BS1242" s="52"/>
      <c r="BT1242" s="52"/>
      <c r="BU1242" s="52"/>
      <c r="BV1242" s="52"/>
      <c r="BW1242" s="52"/>
      <c r="BX1242" s="52"/>
      <c r="BY1242" s="52"/>
      <c r="BZ1242" s="52"/>
      <c r="CA1242" s="52"/>
      <c r="CB1242" s="52"/>
      <c r="CC1242" s="52"/>
      <c r="CD1242" s="52"/>
      <c r="CE1242" s="52"/>
      <c r="CF1242" s="52"/>
      <c r="CG1242" s="52"/>
      <c r="CH1242" s="52"/>
      <c r="CI1242" s="52"/>
      <c r="CJ1242" s="52"/>
      <c r="CK1242" s="52"/>
      <c r="CL1242" s="52"/>
      <c r="CM1242" s="52"/>
      <c r="CN1242" s="52"/>
      <c r="CO1242" s="52"/>
      <c r="CP1242" s="52"/>
      <c r="CQ1242" s="52"/>
      <c r="CR1242" s="52"/>
      <c r="CS1242" s="52"/>
      <c r="CT1242" s="52"/>
      <c r="CU1242" s="52"/>
      <c r="CV1242" s="52"/>
      <c r="CW1242" s="52"/>
      <c r="CX1242" s="52"/>
      <c r="CY1242" s="52"/>
      <c r="CZ1242" s="52"/>
      <c r="DA1242" s="52"/>
      <c r="DB1242" s="52"/>
      <c r="DC1242" s="52"/>
      <c r="DD1242" s="52"/>
      <c r="DE1242" s="52"/>
      <c r="DF1242" s="52"/>
      <c r="DG1242" s="52"/>
      <c r="DH1242" s="52"/>
      <c r="DI1242" s="52"/>
      <c r="DJ1242" s="52"/>
      <c r="DK1242" s="52"/>
      <c r="DL1242" s="52"/>
      <c r="DM1242" s="52"/>
      <c r="DN1242" s="52"/>
      <c r="DO1242" s="52"/>
      <c r="DP1242" s="52"/>
      <c r="DQ1242" s="52"/>
      <c r="DR1242" s="52"/>
      <c r="DS1242" s="52"/>
      <c r="DT1242" s="52"/>
      <c r="DU1242" s="52"/>
      <c r="DV1242" s="52"/>
      <c r="DW1242" s="52"/>
      <c r="DX1242" s="52"/>
      <c r="DY1242" s="52"/>
    </row>
    <row r="1243" spans="1:129" x14ac:dyDescent="0.25">
      <c r="A1243" s="6" t="s">
        <v>16</v>
      </c>
      <c r="B1243" s="7">
        <f>SUM(B1231:B1242)</f>
        <v>529000</v>
      </c>
      <c r="D1243" s="23">
        <f>SUM(D1231:D1242)</f>
        <v>529000</v>
      </c>
      <c r="F1243" s="7">
        <f>SUM(F1231:F1242)</f>
        <v>0</v>
      </c>
      <c r="I1243" s="52"/>
      <c r="J1243" s="103"/>
      <c r="K1243" s="55"/>
      <c r="L1243" s="52"/>
      <c r="M1243" s="55"/>
      <c r="N1243" s="52"/>
      <c r="O1243" s="52"/>
      <c r="P1243" s="95"/>
      <c r="Q1243" s="52"/>
      <c r="R1243" s="52"/>
      <c r="S1243" s="52"/>
      <c r="T1243" s="52"/>
      <c r="U1243" s="52"/>
      <c r="V1243" s="52"/>
      <c r="W1243" s="52"/>
      <c r="X1243" s="52"/>
      <c r="Y1243" s="52"/>
      <c r="Z1243" s="52"/>
      <c r="AA1243" s="52"/>
      <c r="AB1243" s="52"/>
      <c r="AC1243" s="52"/>
      <c r="AD1243" s="52"/>
      <c r="AE1243" s="52"/>
      <c r="AF1243" s="52"/>
      <c r="AG1243" s="52"/>
      <c r="AH1243" s="52"/>
      <c r="AI1243" s="52"/>
      <c r="AJ1243" s="52"/>
      <c r="AK1243" s="52"/>
      <c r="AL1243" s="52"/>
      <c r="AM1243" s="52"/>
      <c r="AN1243" s="52"/>
      <c r="AO1243" s="52"/>
      <c r="AP1243" s="52"/>
      <c r="AQ1243" s="52"/>
      <c r="AR1243" s="52"/>
      <c r="AS1243" s="52"/>
      <c r="AT1243" s="52"/>
      <c r="AU1243" s="52"/>
      <c r="AV1243" s="52"/>
      <c r="AW1243" s="52"/>
      <c r="AX1243" s="52"/>
      <c r="AY1243" s="52"/>
      <c r="AZ1243" s="52"/>
      <c r="BA1243" s="52"/>
      <c r="BB1243" s="52"/>
      <c r="BC1243" s="52"/>
      <c r="BD1243" s="52"/>
      <c r="BE1243" s="52"/>
      <c r="BF1243" s="52"/>
      <c r="BG1243" s="52"/>
      <c r="BH1243" s="52"/>
      <c r="BI1243" s="52"/>
      <c r="BJ1243" s="52"/>
      <c r="BK1243" s="52"/>
      <c r="BL1243" s="52"/>
      <c r="BM1243" s="52"/>
      <c r="BN1243" s="52"/>
      <c r="BO1243" s="52"/>
      <c r="BP1243" s="52"/>
      <c r="BQ1243" s="52"/>
      <c r="BR1243" s="52"/>
      <c r="BS1243" s="52"/>
      <c r="BT1243" s="52"/>
      <c r="BU1243" s="52"/>
      <c r="BV1243" s="52"/>
      <c r="BW1243" s="52"/>
      <c r="BX1243" s="52"/>
      <c r="BY1243" s="52"/>
      <c r="BZ1243" s="52"/>
      <c r="CA1243" s="52"/>
      <c r="CB1243" s="52"/>
      <c r="CC1243" s="52"/>
      <c r="CD1243" s="52"/>
      <c r="CE1243" s="52"/>
      <c r="CF1243" s="52"/>
      <c r="CG1243" s="52"/>
      <c r="CH1243" s="52"/>
      <c r="CI1243" s="52"/>
      <c r="CJ1243" s="52"/>
      <c r="CK1243" s="52"/>
      <c r="CL1243" s="52"/>
      <c r="CM1243" s="52"/>
      <c r="CN1243" s="52"/>
      <c r="CO1243" s="52"/>
      <c r="CP1243" s="52"/>
      <c r="CQ1243" s="52"/>
      <c r="CR1243" s="52"/>
      <c r="CS1243" s="52"/>
      <c r="CT1243" s="52"/>
      <c r="CU1243" s="52"/>
      <c r="CV1243" s="52"/>
      <c r="CW1243" s="52"/>
      <c r="CX1243" s="52"/>
      <c r="CY1243" s="52"/>
      <c r="CZ1243" s="52"/>
      <c r="DA1243" s="52"/>
      <c r="DB1243" s="52"/>
      <c r="DC1243" s="52"/>
      <c r="DD1243" s="52"/>
      <c r="DE1243" s="52"/>
      <c r="DF1243" s="52"/>
      <c r="DG1243" s="52"/>
      <c r="DH1243" s="52"/>
      <c r="DI1243" s="52"/>
      <c r="DJ1243" s="52"/>
      <c r="DK1243" s="52"/>
      <c r="DL1243" s="52"/>
      <c r="DM1243" s="52"/>
      <c r="DN1243" s="52"/>
      <c r="DO1243" s="52"/>
      <c r="DP1243" s="52"/>
      <c r="DQ1243" s="52"/>
      <c r="DR1243" s="52"/>
      <c r="DS1243" s="52"/>
      <c r="DT1243" s="52"/>
      <c r="DU1243" s="52"/>
      <c r="DV1243" s="52"/>
      <c r="DW1243" s="52"/>
      <c r="DX1243" s="52"/>
      <c r="DY1243" s="52"/>
    </row>
    <row r="1244" spans="1:129" x14ac:dyDescent="0.25">
      <c r="I1244" s="52"/>
      <c r="J1244" s="103"/>
      <c r="K1244" s="55"/>
      <c r="L1244" s="52"/>
      <c r="M1244" s="55"/>
      <c r="N1244" s="52"/>
      <c r="O1244" s="52"/>
      <c r="P1244" s="95"/>
      <c r="Q1244" s="52"/>
      <c r="R1244" s="52"/>
      <c r="S1244" s="52"/>
      <c r="T1244" s="52"/>
      <c r="U1244" s="52"/>
      <c r="V1244" s="52"/>
      <c r="W1244" s="52"/>
      <c r="X1244" s="52"/>
      <c r="Y1244" s="52"/>
      <c r="Z1244" s="52"/>
      <c r="AA1244" s="52"/>
      <c r="AB1244" s="52"/>
      <c r="AC1244" s="52"/>
      <c r="AD1244" s="52"/>
      <c r="AE1244" s="52"/>
      <c r="AF1244" s="52"/>
      <c r="AG1244" s="52"/>
      <c r="AH1244" s="52"/>
      <c r="AI1244" s="52"/>
      <c r="AJ1244" s="52"/>
      <c r="AK1244" s="52"/>
      <c r="AL1244" s="52"/>
      <c r="AM1244" s="52"/>
      <c r="AN1244" s="52"/>
      <c r="AO1244" s="52"/>
      <c r="AP1244" s="52"/>
      <c r="AQ1244" s="52"/>
      <c r="AR1244" s="52"/>
      <c r="AS1244" s="52"/>
      <c r="AT1244" s="52"/>
      <c r="AU1244" s="52"/>
      <c r="AV1244" s="52"/>
      <c r="AW1244" s="52"/>
      <c r="AX1244" s="52"/>
      <c r="AY1244" s="52"/>
      <c r="AZ1244" s="52"/>
      <c r="BA1244" s="52"/>
      <c r="BB1244" s="52"/>
      <c r="BC1244" s="52"/>
      <c r="BD1244" s="52"/>
      <c r="BE1244" s="52"/>
      <c r="BF1244" s="52"/>
      <c r="BG1244" s="52"/>
      <c r="BH1244" s="52"/>
      <c r="BI1244" s="52"/>
      <c r="BJ1244" s="52"/>
      <c r="BK1244" s="52"/>
      <c r="BL1244" s="52"/>
      <c r="BM1244" s="52"/>
      <c r="BN1244" s="52"/>
      <c r="BO1244" s="52"/>
      <c r="BP1244" s="52"/>
      <c r="BQ1244" s="52"/>
      <c r="BR1244" s="52"/>
      <c r="BS1244" s="52"/>
      <c r="BT1244" s="52"/>
      <c r="BU1244" s="52"/>
      <c r="BV1244" s="52"/>
      <c r="BW1244" s="52"/>
      <c r="BX1244" s="52"/>
      <c r="BY1244" s="52"/>
      <c r="BZ1244" s="52"/>
      <c r="CA1244" s="52"/>
      <c r="CB1244" s="52"/>
      <c r="CC1244" s="52"/>
      <c r="CD1244" s="52"/>
      <c r="CE1244" s="52"/>
      <c r="CF1244" s="52"/>
      <c r="CG1244" s="52"/>
      <c r="CH1244" s="52"/>
      <c r="CI1244" s="52"/>
      <c r="CJ1244" s="52"/>
      <c r="CK1244" s="52"/>
      <c r="CL1244" s="52"/>
      <c r="CM1244" s="52"/>
      <c r="CN1244" s="52"/>
      <c r="CO1244" s="52"/>
      <c r="CP1244" s="52"/>
      <c r="CQ1244" s="52"/>
      <c r="CR1244" s="52"/>
      <c r="CS1244" s="52"/>
      <c r="CT1244" s="52"/>
      <c r="CU1244" s="52"/>
      <c r="CV1244" s="52"/>
      <c r="CW1244" s="52"/>
      <c r="CX1244" s="52"/>
      <c r="CY1244" s="52"/>
      <c r="CZ1244" s="52"/>
      <c r="DA1244" s="52"/>
      <c r="DB1244" s="52"/>
      <c r="DC1244" s="52"/>
      <c r="DD1244" s="52"/>
      <c r="DE1244" s="52"/>
      <c r="DF1244" s="52"/>
      <c r="DG1244" s="52"/>
      <c r="DH1244" s="52"/>
      <c r="DI1244" s="52"/>
      <c r="DJ1244" s="52"/>
      <c r="DK1244" s="52"/>
      <c r="DL1244" s="52"/>
      <c r="DM1244" s="52"/>
      <c r="DN1244" s="52"/>
      <c r="DO1244" s="52"/>
      <c r="DP1244" s="52"/>
      <c r="DQ1244" s="52"/>
      <c r="DR1244" s="52"/>
      <c r="DS1244" s="52"/>
      <c r="DT1244" s="52"/>
      <c r="DU1244" s="52"/>
      <c r="DV1244" s="52"/>
      <c r="DW1244" s="52"/>
      <c r="DX1244" s="52"/>
      <c r="DY1244" s="52"/>
    </row>
    <row r="1245" spans="1:129" x14ac:dyDescent="0.25">
      <c r="I1245" s="52"/>
      <c r="J1245" s="103"/>
      <c r="K1245" s="55"/>
      <c r="L1245" s="52"/>
      <c r="M1245" s="55"/>
      <c r="N1245" s="52"/>
      <c r="O1245" s="52"/>
      <c r="P1245" s="95"/>
      <c r="Q1245" s="52"/>
      <c r="R1245" s="52"/>
      <c r="S1245" s="52"/>
      <c r="T1245" s="52"/>
      <c r="U1245" s="52"/>
      <c r="V1245" s="52"/>
      <c r="W1245" s="52"/>
      <c r="X1245" s="52"/>
      <c r="Y1245" s="52"/>
      <c r="Z1245" s="52"/>
      <c r="AA1245" s="52"/>
      <c r="AB1245" s="52"/>
      <c r="AC1245" s="52"/>
      <c r="AD1245" s="52"/>
      <c r="AE1245" s="52"/>
      <c r="AF1245" s="52"/>
      <c r="AG1245" s="52"/>
      <c r="AH1245" s="52"/>
      <c r="AI1245" s="52"/>
      <c r="AJ1245" s="52"/>
      <c r="AK1245" s="52"/>
      <c r="AL1245" s="52"/>
      <c r="AM1245" s="52"/>
      <c r="AN1245" s="52"/>
      <c r="AO1245" s="52"/>
      <c r="AP1245" s="52"/>
      <c r="AQ1245" s="52"/>
      <c r="AR1245" s="52"/>
      <c r="AS1245" s="52"/>
      <c r="AT1245" s="52"/>
      <c r="AU1245" s="52"/>
      <c r="AV1245" s="52"/>
      <c r="AW1245" s="52"/>
      <c r="AX1245" s="52"/>
      <c r="AY1245" s="52"/>
      <c r="AZ1245" s="52"/>
      <c r="BA1245" s="52"/>
      <c r="BB1245" s="52"/>
      <c r="BC1245" s="52"/>
      <c r="BD1245" s="52"/>
      <c r="BE1245" s="52"/>
      <c r="BF1245" s="52"/>
      <c r="BG1245" s="52"/>
      <c r="BH1245" s="52"/>
      <c r="BI1245" s="52"/>
      <c r="BJ1245" s="52"/>
      <c r="BK1245" s="52"/>
      <c r="BL1245" s="52"/>
      <c r="BM1245" s="52"/>
      <c r="BN1245" s="52"/>
      <c r="BO1245" s="52"/>
      <c r="BP1245" s="52"/>
      <c r="BQ1245" s="52"/>
      <c r="BR1245" s="52"/>
      <c r="BS1245" s="52"/>
      <c r="BT1245" s="52"/>
      <c r="BU1245" s="52"/>
      <c r="BV1245" s="52"/>
      <c r="BW1245" s="52"/>
      <c r="BX1245" s="52"/>
      <c r="BY1245" s="52"/>
      <c r="BZ1245" s="52"/>
      <c r="CA1245" s="52"/>
      <c r="CB1245" s="52"/>
      <c r="CC1245" s="52"/>
      <c r="CD1245" s="52"/>
      <c r="CE1245" s="52"/>
      <c r="CF1245" s="52"/>
      <c r="CG1245" s="52"/>
      <c r="CH1245" s="52"/>
      <c r="CI1245" s="52"/>
      <c r="CJ1245" s="52"/>
      <c r="CK1245" s="52"/>
      <c r="CL1245" s="52"/>
      <c r="CM1245" s="52"/>
      <c r="CN1245" s="52"/>
      <c r="CO1245" s="52"/>
      <c r="CP1245" s="52"/>
      <c r="CQ1245" s="52"/>
      <c r="CR1245" s="52"/>
      <c r="CS1245" s="52"/>
      <c r="CT1245" s="52"/>
      <c r="CU1245" s="52"/>
      <c r="CV1245" s="52"/>
      <c r="CW1245" s="52"/>
      <c r="CX1245" s="52"/>
      <c r="CY1245" s="52"/>
      <c r="CZ1245" s="52"/>
      <c r="DA1245" s="52"/>
      <c r="DB1245" s="52"/>
      <c r="DC1245" s="52"/>
      <c r="DD1245" s="52"/>
      <c r="DE1245" s="52"/>
      <c r="DF1245" s="52"/>
      <c r="DG1245" s="52"/>
      <c r="DH1245" s="52"/>
      <c r="DI1245" s="52"/>
      <c r="DJ1245" s="52"/>
      <c r="DK1245" s="52"/>
      <c r="DL1245" s="52"/>
      <c r="DM1245" s="52"/>
      <c r="DN1245" s="52"/>
      <c r="DO1245" s="52"/>
      <c r="DP1245" s="52"/>
      <c r="DQ1245" s="52"/>
      <c r="DR1245" s="52"/>
      <c r="DS1245" s="52"/>
      <c r="DT1245" s="52"/>
      <c r="DU1245" s="52"/>
      <c r="DV1245" s="52"/>
      <c r="DW1245" s="52"/>
      <c r="DX1245" s="52"/>
      <c r="DY1245" s="52"/>
    </row>
    <row r="1246" spans="1:129" ht="20.100000000000001" customHeight="1" x14ac:dyDescent="0.25">
      <c r="A1246" s="174">
        <v>31701</v>
      </c>
      <c r="B1246" s="181" t="s">
        <v>58</v>
      </c>
      <c r="C1246" s="181"/>
      <c r="D1246" s="181"/>
      <c r="E1246" s="181"/>
      <c r="F1246" s="181"/>
      <c r="G1246" s="181"/>
      <c r="H1246" s="181"/>
      <c r="I1246" s="52"/>
      <c r="J1246" s="103"/>
      <c r="K1246" s="55"/>
      <c r="L1246" s="52"/>
      <c r="M1246" s="55"/>
      <c r="N1246" s="52"/>
      <c r="O1246" s="52"/>
      <c r="P1246" s="95"/>
      <c r="Q1246" s="52"/>
      <c r="R1246" s="52"/>
      <c r="S1246" s="52"/>
      <c r="T1246" s="52"/>
      <c r="U1246" s="52"/>
      <c r="V1246" s="52"/>
      <c r="W1246" s="52"/>
      <c r="X1246" s="52"/>
      <c r="Y1246" s="52"/>
      <c r="Z1246" s="52"/>
      <c r="AA1246" s="52"/>
      <c r="AB1246" s="52"/>
      <c r="AC1246" s="52"/>
      <c r="AD1246" s="52"/>
      <c r="AE1246" s="52"/>
      <c r="AF1246" s="52"/>
      <c r="AG1246" s="52"/>
      <c r="AH1246" s="52"/>
      <c r="AI1246" s="52"/>
      <c r="AJ1246" s="52"/>
      <c r="AK1246" s="52"/>
      <c r="AL1246" s="52"/>
      <c r="AM1246" s="52"/>
      <c r="AN1246" s="52"/>
      <c r="AO1246" s="52"/>
      <c r="AP1246" s="52"/>
      <c r="AQ1246" s="52"/>
      <c r="AR1246" s="52"/>
      <c r="AS1246" s="52"/>
      <c r="AT1246" s="52"/>
      <c r="AU1246" s="52"/>
      <c r="AV1246" s="52"/>
      <c r="AW1246" s="52"/>
      <c r="AX1246" s="52"/>
      <c r="AY1246" s="52"/>
      <c r="AZ1246" s="52"/>
      <c r="BA1246" s="52"/>
      <c r="BB1246" s="52"/>
      <c r="BC1246" s="52"/>
      <c r="BD1246" s="52"/>
      <c r="BE1246" s="52"/>
      <c r="BF1246" s="52"/>
      <c r="BG1246" s="52"/>
      <c r="BH1246" s="52"/>
      <c r="BI1246" s="52"/>
      <c r="BJ1246" s="52"/>
      <c r="BK1246" s="52"/>
      <c r="BL1246" s="52"/>
      <c r="BM1246" s="52"/>
      <c r="BN1246" s="52"/>
      <c r="BO1246" s="52"/>
      <c r="BP1246" s="52"/>
      <c r="BQ1246" s="52"/>
      <c r="BR1246" s="52"/>
      <c r="BS1246" s="52"/>
      <c r="BT1246" s="52"/>
      <c r="BU1246" s="52"/>
      <c r="BV1246" s="52"/>
      <c r="BW1246" s="52"/>
      <c r="BX1246" s="52"/>
      <c r="BY1246" s="52"/>
      <c r="BZ1246" s="52"/>
      <c r="CA1246" s="52"/>
      <c r="CB1246" s="52"/>
      <c r="CC1246" s="52"/>
      <c r="CD1246" s="52"/>
      <c r="CE1246" s="52"/>
      <c r="CF1246" s="52"/>
      <c r="CG1246" s="52"/>
      <c r="CH1246" s="52"/>
      <c r="CI1246" s="52"/>
      <c r="CJ1246" s="52"/>
      <c r="CK1246" s="52"/>
      <c r="CL1246" s="52"/>
      <c r="CM1246" s="52"/>
      <c r="CN1246" s="52"/>
      <c r="CO1246" s="52"/>
      <c r="CP1246" s="52"/>
      <c r="CQ1246" s="52"/>
      <c r="CR1246" s="52"/>
      <c r="CS1246" s="52"/>
      <c r="CT1246" s="52"/>
      <c r="CU1246" s="52"/>
      <c r="CV1246" s="52"/>
      <c r="CW1246" s="52"/>
      <c r="CX1246" s="52"/>
      <c r="CY1246" s="52"/>
      <c r="CZ1246" s="52"/>
      <c r="DA1246" s="52"/>
      <c r="DB1246" s="52"/>
      <c r="DC1246" s="52"/>
      <c r="DD1246" s="52"/>
      <c r="DE1246" s="52"/>
      <c r="DF1246" s="52"/>
      <c r="DG1246" s="52"/>
      <c r="DH1246" s="52"/>
      <c r="DI1246" s="52"/>
      <c r="DJ1246" s="52"/>
      <c r="DK1246" s="52"/>
      <c r="DL1246" s="52"/>
      <c r="DM1246" s="52"/>
      <c r="DN1246" s="52"/>
      <c r="DO1246" s="52"/>
      <c r="DP1246" s="52"/>
      <c r="DQ1246" s="52"/>
      <c r="DR1246" s="52"/>
      <c r="DS1246" s="52"/>
      <c r="DT1246" s="52"/>
      <c r="DU1246" s="52"/>
      <c r="DV1246" s="52"/>
      <c r="DW1246" s="52"/>
      <c r="DX1246" s="52"/>
      <c r="DY1246" s="52"/>
    </row>
    <row r="1247" spans="1:129" x14ac:dyDescent="0.25">
      <c r="A1247" s="174"/>
      <c r="B1247" s="181"/>
      <c r="C1247" s="181"/>
      <c r="D1247" s="181"/>
      <c r="E1247" s="181"/>
      <c r="F1247" s="181"/>
      <c r="G1247" s="181"/>
      <c r="H1247" s="181"/>
      <c r="I1247" s="52"/>
      <c r="J1247" s="103"/>
      <c r="K1247" s="55"/>
      <c r="L1247" s="52"/>
      <c r="M1247" s="55"/>
      <c r="N1247" s="52"/>
      <c r="O1247" s="52"/>
      <c r="P1247" s="95"/>
      <c r="Q1247" s="52"/>
      <c r="R1247" s="52"/>
      <c r="S1247" s="52"/>
      <c r="T1247" s="52"/>
      <c r="U1247" s="52"/>
      <c r="V1247" s="52"/>
      <c r="W1247" s="52"/>
      <c r="X1247" s="52"/>
      <c r="Y1247" s="52"/>
      <c r="Z1247" s="52"/>
      <c r="AA1247" s="52"/>
      <c r="AB1247" s="52"/>
      <c r="AC1247" s="52"/>
      <c r="AD1247" s="52"/>
      <c r="AE1247" s="52"/>
      <c r="AF1247" s="52"/>
      <c r="AG1247" s="52"/>
      <c r="AH1247" s="52"/>
      <c r="AI1247" s="52"/>
      <c r="AJ1247" s="52"/>
      <c r="AK1247" s="52"/>
      <c r="AL1247" s="52"/>
      <c r="AM1247" s="52"/>
      <c r="AN1247" s="52"/>
      <c r="AO1247" s="52"/>
      <c r="AP1247" s="52"/>
      <c r="AQ1247" s="52"/>
      <c r="AR1247" s="52"/>
      <c r="AS1247" s="52"/>
      <c r="AT1247" s="52"/>
      <c r="AU1247" s="52"/>
      <c r="AV1247" s="52"/>
      <c r="AW1247" s="52"/>
      <c r="AX1247" s="52"/>
      <c r="AY1247" s="52"/>
      <c r="AZ1247" s="52"/>
      <c r="BA1247" s="52"/>
      <c r="BB1247" s="52"/>
      <c r="BC1247" s="52"/>
      <c r="BD1247" s="52"/>
      <c r="BE1247" s="52"/>
      <c r="BF1247" s="52"/>
      <c r="BG1247" s="52"/>
      <c r="BH1247" s="52"/>
      <c r="BI1247" s="52"/>
      <c r="BJ1247" s="52"/>
      <c r="BK1247" s="52"/>
      <c r="BL1247" s="52"/>
      <c r="BM1247" s="52"/>
      <c r="BN1247" s="52"/>
      <c r="BO1247" s="52"/>
      <c r="BP1247" s="52"/>
      <c r="BQ1247" s="52"/>
      <c r="BR1247" s="52"/>
      <c r="BS1247" s="52"/>
      <c r="BT1247" s="52"/>
      <c r="BU1247" s="52"/>
      <c r="BV1247" s="52"/>
      <c r="BW1247" s="52"/>
      <c r="BX1247" s="52"/>
      <c r="BY1247" s="52"/>
      <c r="BZ1247" s="52"/>
      <c r="CA1247" s="52"/>
      <c r="CB1247" s="52"/>
      <c r="CC1247" s="52"/>
      <c r="CD1247" s="52"/>
      <c r="CE1247" s="52"/>
      <c r="CF1247" s="52"/>
      <c r="CG1247" s="52"/>
      <c r="CH1247" s="52"/>
      <c r="CI1247" s="52"/>
      <c r="CJ1247" s="52"/>
      <c r="CK1247" s="52"/>
      <c r="CL1247" s="52"/>
      <c r="CM1247" s="52"/>
      <c r="CN1247" s="52"/>
      <c r="CO1247" s="52"/>
      <c r="CP1247" s="52"/>
      <c r="CQ1247" s="52"/>
      <c r="CR1247" s="52"/>
      <c r="CS1247" s="52"/>
      <c r="CT1247" s="52"/>
      <c r="CU1247" s="52"/>
      <c r="CV1247" s="52"/>
      <c r="CW1247" s="52"/>
      <c r="CX1247" s="52"/>
      <c r="CY1247" s="52"/>
      <c r="CZ1247" s="52"/>
      <c r="DA1247" s="52"/>
      <c r="DB1247" s="52"/>
      <c r="DC1247" s="52"/>
      <c r="DD1247" s="52"/>
      <c r="DE1247" s="52"/>
      <c r="DF1247" s="52"/>
      <c r="DG1247" s="52"/>
      <c r="DH1247" s="52"/>
      <c r="DI1247" s="52"/>
      <c r="DJ1247" s="52"/>
      <c r="DK1247" s="52"/>
      <c r="DL1247" s="52"/>
      <c r="DM1247" s="52"/>
      <c r="DN1247" s="52"/>
      <c r="DO1247" s="52"/>
      <c r="DP1247" s="52"/>
      <c r="DQ1247" s="52"/>
      <c r="DR1247" s="52"/>
      <c r="DS1247" s="52"/>
      <c r="DT1247" s="52"/>
      <c r="DU1247" s="52"/>
      <c r="DV1247" s="52"/>
      <c r="DW1247" s="52"/>
      <c r="DX1247" s="52"/>
      <c r="DY1247" s="52"/>
    </row>
    <row r="1248" spans="1:129" x14ac:dyDescent="0.25">
      <c r="D1248" s="23">
        <v>20000</v>
      </c>
      <c r="E1248" s="2">
        <v>12</v>
      </c>
      <c r="F1248" s="2"/>
      <c r="G1248" s="10">
        <f>D1248/E1248</f>
        <v>1666.6666666666667</v>
      </c>
      <c r="I1248" s="52"/>
      <c r="J1248" s="103"/>
      <c r="K1248" s="55"/>
      <c r="L1248" s="52"/>
      <c r="M1248" s="55"/>
      <c r="N1248" s="52"/>
      <c r="O1248" s="52"/>
      <c r="P1248" s="95"/>
      <c r="Q1248" s="52"/>
      <c r="R1248" s="52"/>
      <c r="S1248" s="52"/>
      <c r="T1248" s="52"/>
      <c r="U1248" s="52"/>
      <c r="V1248" s="52"/>
      <c r="W1248" s="52"/>
      <c r="X1248" s="52"/>
      <c r="Y1248" s="52"/>
      <c r="Z1248" s="52"/>
      <c r="AA1248" s="52"/>
      <c r="AB1248" s="52"/>
      <c r="AC1248" s="52"/>
      <c r="AD1248" s="52"/>
      <c r="AE1248" s="52"/>
      <c r="AF1248" s="52"/>
      <c r="AG1248" s="52"/>
      <c r="AH1248" s="52"/>
      <c r="AI1248" s="52"/>
      <c r="AJ1248" s="52"/>
      <c r="AK1248" s="52"/>
      <c r="AL1248" s="52"/>
      <c r="AM1248" s="52"/>
      <c r="AN1248" s="52"/>
      <c r="AO1248" s="52"/>
      <c r="AP1248" s="52"/>
      <c r="AQ1248" s="52"/>
      <c r="AR1248" s="52"/>
      <c r="AS1248" s="52"/>
      <c r="AT1248" s="52"/>
      <c r="AU1248" s="52"/>
      <c r="AV1248" s="52"/>
      <c r="AW1248" s="52"/>
      <c r="AX1248" s="52"/>
      <c r="AY1248" s="52"/>
      <c r="AZ1248" s="52"/>
      <c r="BA1248" s="52"/>
      <c r="BB1248" s="52"/>
      <c r="BC1248" s="52"/>
      <c r="BD1248" s="52"/>
      <c r="BE1248" s="52"/>
      <c r="BF1248" s="52"/>
      <c r="BG1248" s="52"/>
      <c r="BH1248" s="52"/>
      <c r="BI1248" s="52"/>
      <c r="BJ1248" s="52"/>
      <c r="BK1248" s="52"/>
      <c r="BL1248" s="52"/>
      <c r="BM1248" s="52"/>
      <c r="BN1248" s="52"/>
      <c r="BO1248" s="52"/>
      <c r="BP1248" s="52"/>
      <c r="BQ1248" s="52"/>
      <c r="BR1248" s="52"/>
      <c r="BS1248" s="52"/>
      <c r="BT1248" s="52"/>
      <c r="BU1248" s="52"/>
      <c r="BV1248" s="52"/>
      <c r="BW1248" s="52"/>
      <c r="BX1248" s="52"/>
      <c r="BY1248" s="52"/>
      <c r="BZ1248" s="52"/>
      <c r="CA1248" s="52"/>
      <c r="CB1248" s="52"/>
      <c r="CC1248" s="52"/>
      <c r="CD1248" s="52"/>
      <c r="CE1248" s="52"/>
      <c r="CF1248" s="52"/>
      <c r="CG1248" s="52"/>
      <c r="CH1248" s="52"/>
      <c r="CI1248" s="52"/>
      <c r="CJ1248" s="52"/>
      <c r="CK1248" s="52"/>
      <c r="CL1248" s="52"/>
      <c r="CM1248" s="52"/>
      <c r="CN1248" s="52"/>
      <c r="CO1248" s="52"/>
      <c r="CP1248" s="52"/>
      <c r="CQ1248" s="52"/>
      <c r="CR1248" s="52"/>
      <c r="CS1248" s="52"/>
      <c r="CT1248" s="52"/>
      <c r="CU1248" s="52"/>
      <c r="CV1248" s="52"/>
      <c r="CW1248" s="52"/>
      <c r="CX1248" s="52"/>
      <c r="CY1248" s="52"/>
      <c r="CZ1248" s="52"/>
      <c r="DA1248" s="52"/>
      <c r="DB1248" s="52"/>
      <c r="DC1248" s="52"/>
      <c r="DD1248" s="52"/>
      <c r="DE1248" s="52"/>
      <c r="DF1248" s="52"/>
      <c r="DG1248" s="52"/>
      <c r="DH1248" s="52"/>
      <c r="DI1248" s="52"/>
      <c r="DJ1248" s="52"/>
      <c r="DK1248" s="52"/>
      <c r="DL1248" s="52"/>
      <c r="DM1248" s="52"/>
      <c r="DN1248" s="52"/>
      <c r="DO1248" s="52"/>
      <c r="DP1248" s="52"/>
      <c r="DQ1248" s="52"/>
      <c r="DR1248" s="52"/>
      <c r="DS1248" s="52"/>
      <c r="DT1248" s="52"/>
      <c r="DU1248" s="52"/>
      <c r="DV1248" s="52"/>
      <c r="DW1248" s="52"/>
      <c r="DX1248" s="52"/>
      <c r="DY1248" s="52"/>
    </row>
    <row r="1249" spans="1:129" s="20" customFormat="1" ht="20.100000000000001" customHeight="1" x14ac:dyDescent="0.25">
      <c r="B1249" s="22" t="s">
        <v>1</v>
      </c>
      <c r="C1249" s="22"/>
      <c r="D1249" s="24" t="s">
        <v>2</v>
      </c>
      <c r="E1249" s="25"/>
      <c r="F1249" s="31" t="s">
        <v>3</v>
      </c>
      <c r="G1249" s="27"/>
      <c r="I1249" s="52"/>
      <c r="J1249" s="103"/>
      <c r="K1249" s="55"/>
      <c r="L1249" s="52"/>
      <c r="M1249" s="55"/>
      <c r="N1249" s="52"/>
      <c r="O1249" s="52"/>
      <c r="P1249" s="95"/>
      <c r="Q1249" s="52"/>
      <c r="R1249" s="96"/>
      <c r="S1249" s="96"/>
      <c r="T1249" s="96"/>
      <c r="U1249" s="96"/>
      <c r="V1249" s="96"/>
      <c r="W1249" s="96"/>
      <c r="X1249" s="96"/>
      <c r="Y1249" s="96"/>
      <c r="Z1249" s="96"/>
      <c r="AA1249" s="96"/>
      <c r="AB1249" s="96"/>
      <c r="AC1249" s="96"/>
      <c r="AD1249" s="96"/>
      <c r="AE1249" s="96"/>
      <c r="AF1249" s="96"/>
      <c r="AG1249" s="96"/>
      <c r="AH1249" s="96"/>
      <c r="AI1249" s="96"/>
      <c r="AJ1249" s="96"/>
      <c r="AK1249" s="96"/>
      <c r="AL1249" s="96"/>
      <c r="AM1249" s="96"/>
      <c r="AN1249" s="96"/>
      <c r="AO1249" s="96"/>
      <c r="AP1249" s="96"/>
      <c r="AQ1249" s="96"/>
      <c r="AR1249" s="96"/>
      <c r="AS1249" s="96"/>
      <c r="AT1249" s="96"/>
      <c r="AU1249" s="96"/>
      <c r="AV1249" s="96"/>
      <c r="AW1249" s="96"/>
      <c r="AX1249" s="96"/>
      <c r="AY1249" s="96"/>
      <c r="AZ1249" s="96"/>
      <c r="BA1249" s="96"/>
      <c r="BB1249" s="96"/>
      <c r="BC1249" s="96"/>
      <c r="BD1249" s="96"/>
      <c r="BE1249" s="96"/>
      <c r="BF1249" s="96"/>
      <c r="BG1249" s="96"/>
      <c r="BH1249" s="96"/>
      <c r="BI1249" s="96"/>
      <c r="BJ1249" s="96"/>
      <c r="BK1249" s="96"/>
      <c r="BL1249" s="96"/>
      <c r="BM1249" s="96"/>
      <c r="BN1249" s="96"/>
      <c r="BO1249" s="96"/>
      <c r="BP1249" s="96"/>
      <c r="BQ1249" s="96"/>
      <c r="BR1249" s="96"/>
      <c r="BS1249" s="96"/>
      <c r="BT1249" s="96"/>
      <c r="BU1249" s="96"/>
      <c r="BV1249" s="96"/>
      <c r="BW1249" s="96"/>
      <c r="BX1249" s="96"/>
      <c r="BY1249" s="96"/>
      <c r="BZ1249" s="96"/>
      <c r="CA1249" s="96"/>
      <c r="CB1249" s="96"/>
      <c r="CC1249" s="96"/>
      <c r="CD1249" s="96"/>
      <c r="CE1249" s="96"/>
      <c r="CF1249" s="96"/>
      <c r="CG1249" s="96"/>
      <c r="CH1249" s="96"/>
      <c r="CI1249" s="96"/>
      <c r="CJ1249" s="96"/>
      <c r="CK1249" s="96"/>
      <c r="CL1249" s="96"/>
      <c r="CM1249" s="96"/>
      <c r="CN1249" s="96"/>
      <c r="CO1249" s="96"/>
      <c r="CP1249" s="96"/>
      <c r="CQ1249" s="96"/>
      <c r="CR1249" s="96"/>
      <c r="CS1249" s="96"/>
      <c r="CT1249" s="96"/>
      <c r="CU1249" s="96"/>
      <c r="CV1249" s="96"/>
      <c r="CW1249" s="96"/>
      <c r="CX1249" s="96"/>
      <c r="CY1249" s="96"/>
      <c r="CZ1249" s="96"/>
      <c r="DA1249" s="96"/>
      <c r="DB1249" s="96"/>
      <c r="DC1249" s="96"/>
      <c r="DD1249" s="96"/>
      <c r="DE1249" s="96"/>
      <c r="DF1249" s="96"/>
      <c r="DG1249" s="96"/>
      <c r="DH1249" s="96"/>
      <c r="DI1249" s="96"/>
      <c r="DJ1249" s="96"/>
      <c r="DK1249" s="96"/>
      <c r="DL1249" s="96"/>
      <c r="DM1249" s="96"/>
      <c r="DN1249" s="96"/>
      <c r="DO1249" s="96"/>
      <c r="DP1249" s="96"/>
      <c r="DQ1249" s="96"/>
      <c r="DR1249" s="96"/>
      <c r="DS1249" s="96"/>
      <c r="DT1249" s="96"/>
      <c r="DU1249" s="96"/>
      <c r="DV1249" s="96"/>
      <c r="DW1249" s="96"/>
      <c r="DX1249" s="96"/>
      <c r="DY1249" s="96"/>
    </row>
    <row r="1250" spans="1:129" x14ac:dyDescent="0.25">
      <c r="A1250" s="19" t="s">
        <v>4</v>
      </c>
      <c r="B1250" s="5">
        <v>1666</v>
      </c>
      <c r="D1250" s="5">
        <f>B1250-F1250</f>
        <v>1666</v>
      </c>
      <c r="F1250" s="5">
        <f>SUM(J1250:AZ1250)</f>
        <v>0</v>
      </c>
      <c r="I1250" s="96"/>
      <c r="J1250" s="95"/>
      <c r="K1250" s="107"/>
      <c r="L1250" s="96"/>
      <c r="M1250" s="107"/>
      <c r="N1250" s="96"/>
      <c r="O1250" s="96"/>
      <c r="P1250" s="95"/>
      <c r="Q1250" s="96"/>
      <c r="R1250" s="52"/>
      <c r="S1250" s="52"/>
      <c r="T1250" s="52"/>
      <c r="U1250" s="52"/>
      <c r="V1250" s="52"/>
      <c r="W1250" s="52"/>
      <c r="X1250" s="52"/>
      <c r="Y1250" s="52"/>
      <c r="Z1250" s="52"/>
      <c r="AA1250" s="52"/>
      <c r="AB1250" s="52"/>
      <c r="AC1250" s="52"/>
      <c r="AD1250" s="52"/>
      <c r="AE1250" s="52"/>
      <c r="AF1250" s="52"/>
      <c r="AG1250" s="52"/>
      <c r="AH1250" s="52"/>
      <c r="AI1250" s="52"/>
      <c r="AJ1250" s="52"/>
      <c r="AK1250" s="52"/>
      <c r="AL1250" s="52"/>
      <c r="AM1250" s="52"/>
      <c r="AN1250" s="52"/>
      <c r="AO1250" s="52"/>
      <c r="AP1250" s="52"/>
      <c r="AQ1250" s="52"/>
      <c r="AR1250" s="52"/>
      <c r="AS1250" s="52"/>
      <c r="AT1250" s="52"/>
      <c r="AU1250" s="52"/>
      <c r="AV1250" s="52"/>
      <c r="AW1250" s="52"/>
      <c r="AX1250" s="52"/>
      <c r="AY1250" s="52"/>
      <c r="AZ1250" s="52"/>
      <c r="BA1250" s="52"/>
      <c r="BB1250" s="52"/>
      <c r="BC1250" s="52"/>
      <c r="BD1250" s="52"/>
      <c r="BE1250" s="52"/>
      <c r="BF1250" s="52"/>
      <c r="BG1250" s="52"/>
      <c r="BH1250" s="52"/>
      <c r="BI1250" s="52"/>
      <c r="BJ1250" s="52"/>
      <c r="BK1250" s="52"/>
      <c r="BL1250" s="52"/>
      <c r="BM1250" s="52"/>
      <c r="BN1250" s="52"/>
      <c r="BO1250" s="52"/>
      <c r="BP1250" s="52"/>
      <c r="BQ1250" s="52"/>
      <c r="BR1250" s="52"/>
      <c r="BS1250" s="52"/>
      <c r="BT1250" s="52"/>
      <c r="BU1250" s="52"/>
      <c r="BV1250" s="52"/>
      <c r="BW1250" s="52"/>
      <c r="BX1250" s="52"/>
      <c r="BY1250" s="52"/>
      <c r="BZ1250" s="52"/>
      <c r="CA1250" s="52"/>
      <c r="CB1250" s="52"/>
      <c r="CC1250" s="52"/>
      <c r="CD1250" s="52"/>
      <c r="CE1250" s="52"/>
      <c r="CF1250" s="52"/>
      <c r="CG1250" s="52"/>
      <c r="CH1250" s="52"/>
      <c r="CI1250" s="52"/>
      <c r="CJ1250" s="52"/>
      <c r="CK1250" s="52"/>
      <c r="CL1250" s="52"/>
      <c r="CM1250" s="52"/>
      <c r="CN1250" s="52"/>
      <c r="CO1250" s="52"/>
      <c r="CP1250" s="52"/>
      <c r="CQ1250" s="52"/>
      <c r="CR1250" s="52"/>
      <c r="CS1250" s="52"/>
      <c r="CT1250" s="52"/>
      <c r="CU1250" s="52"/>
      <c r="CV1250" s="52"/>
      <c r="CW1250" s="52"/>
      <c r="CX1250" s="52"/>
      <c r="CY1250" s="52"/>
      <c r="CZ1250" s="52"/>
      <c r="DA1250" s="52"/>
      <c r="DB1250" s="52"/>
      <c r="DC1250" s="52"/>
      <c r="DD1250" s="52"/>
      <c r="DE1250" s="52"/>
      <c r="DF1250" s="52"/>
      <c r="DG1250" s="52"/>
      <c r="DH1250" s="52"/>
      <c r="DI1250" s="52"/>
      <c r="DJ1250" s="52"/>
      <c r="DK1250" s="52"/>
      <c r="DL1250" s="52"/>
      <c r="DM1250" s="52"/>
      <c r="DN1250" s="52"/>
      <c r="DO1250" s="52"/>
      <c r="DP1250" s="52"/>
      <c r="DQ1250" s="52"/>
      <c r="DR1250" s="52"/>
      <c r="DS1250" s="52"/>
      <c r="DT1250" s="52"/>
      <c r="DU1250" s="52"/>
      <c r="DV1250" s="52"/>
      <c r="DW1250" s="52"/>
      <c r="DX1250" s="52"/>
      <c r="DY1250" s="52"/>
    </row>
    <row r="1251" spans="1:129" x14ac:dyDescent="0.25">
      <c r="A1251" s="19" t="s">
        <v>5</v>
      </c>
      <c r="B1251" s="5">
        <v>1666</v>
      </c>
      <c r="D1251" s="5">
        <f t="shared" ref="D1251:D1261" si="205">B1251-F1251</f>
        <v>1666</v>
      </c>
      <c r="F1251" s="5">
        <f t="shared" ref="F1251" si="206">SUM(J1251:AZ1251)</f>
        <v>0</v>
      </c>
      <c r="I1251" s="52"/>
      <c r="J1251" s="103"/>
      <c r="K1251" s="55"/>
      <c r="L1251" s="52"/>
      <c r="M1251" s="55"/>
      <c r="N1251" s="52"/>
      <c r="O1251" s="52"/>
      <c r="P1251" s="95"/>
      <c r="Q1251" s="52"/>
      <c r="R1251" s="52"/>
      <c r="S1251" s="52"/>
      <c r="T1251" s="52"/>
      <c r="U1251" s="52"/>
      <c r="V1251" s="52"/>
      <c r="W1251" s="52"/>
      <c r="X1251" s="52"/>
      <c r="Y1251" s="52"/>
      <c r="Z1251" s="52"/>
      <c r="AA1251" s="52"/>
      <c r="AB1251" s="52"/>
      <c r="AC1251" s="52"/>
      <c r="AD1251" s="52"/>
      <c r="AE1251" s="52"/>
      <c r="AF1251" s="52"/>
      <c r="AG1251" s="52"/>
      <c r="AH1251" s="52"/>
      <c r="AI1251" s="52"/>
      <c r="AJ1251" s="52"/>
      <c r="AK1251" s="52"/>
      <c r="AL1251" s="52"/>
      <c r="AM1251" s="52"/>
      <c r="AN1251" s="52"/>
      <c r="AO1251" s="52"/>
      <c r="AP1251" s="52"/>
      <c r="AQ1251" s="52"/>
      <c r="AR1251" s="52"/>
      <c r="AS1251" s="52"/>
      <c r="AT1251" s="52"/>
      <c r="AU1251" s="52"/>
      <c r="AV1251" s="52"/>
      <c r="AW1251" s="52"/>
      <c r="AX1251" s="52"/>
      <c r="AY1251" s="52"/>
      <c r="AZ1251" s="52"/>
      <c r="BA1251" s="52"/>
      <c r="BB1251" s="52"/>
      <c r="BC1251" s="52"/>
      <c r="BD1251" s="52"/>
      <c r="BE1251" s="52"/>
      <c r="BF1251" s="52"/>
      <c r="BG1251" s="52"/>
      <c r="BH1251" s="52"/>
      <c r="BI1251" s="52"/>
      <c r="BJ1251" s="52"/>
      <c r="BK1251" s="52"/>
      <c r="BL1251" s="52"/>
      <c r="BM1251" s="52"/>
      <c r="BN1251" s="52"/>
      <c r="BO1251" s="52"/>
      <c r="BP1251" s="52"/>
      <c r="BQ1251" s="52"/>
      <c r="BR1251" s="52"/>
      <c r="BS1251" s="52"/>
      <c r="BT1251" s="52"/>
      <c r="BU1251" s="52"/>
      <c r="BV1251" s="52"/>
      <c r="BW1251" s="52"/>
      <c r="BX1251" s="52"/>
      <c r="BY1251" s="52"/>
      <c r="BZ1251" s="52"/>
      <c r="CA1251" s="52"/>
      <c r="CB1251" s="52"/>
      <c r="CC1251" s="52"/>
      <c r="CD1251" s="52"/>
      <c r="CE1251" s="52"/>
      <c r="CF1251" s="52"/>
      <c r="CG1251" s="52"/>
      <c r="CH1251" s="52"/>
      <c r="CI1251" s="52"/>
      <c r="CJ1251" s="52"/>
      <c r="CK1251" s="52"/>
      <c r="CL1251" s="52"/>
      <c r="CM1251" s="52"/>
      <c r="CN1251" s="52"/>
      <c r="CO1251" s="52"/>
      <c r="CP1251" s="52"/>
      <c r="CQ1251" s="52"/>
      <c r="CR1251" s="52"/>
      <c r="CS1251" s="52"/>
      <c r="CT1251" s="52"/>
      <c r="CU1251" s="52"/>
      <c r="CV1251" s="52"/>
      <c r="CW1251" s="52"/>
      <c r="CX1251" s="52"/>
      <c r="CY1251" s="52"/>
      <c r="CZ1251" s="52"/>
      <c r="DA1251" s="52"/>
      <c r="DB1251" s="52"/>
      <c r="DC1251" s="52"/>
      <c r="DD1251" s="52"/>
      <c r="DE1251" s="52"/>
      <c r="DF1251" s="52"/>
      <c r="DG1251" s="52"/>
      <c r="DH1251" s="52"/>
      <c r="DI1251" s="52"/>
      <c r="DJ1251" s="52"/>
      <c r="DK1251" s="52"/>
      <c r="DL1251" s="52"/>
      <c r="DM1251" s="52"/>
      <c r="DN1251" s="52"/>
      <c r="DO1251" s="52"/>
      <c r="DP1251" s="52"/>
      <c r="DQ1251" s="52"/>
      <c r="DR1251" s="52"/>
      <c r="DS1251" s="52"/>
      <c r="DT1251" s="52"/>
      <c r="DU1251" s="52"/>
      <c r="DV1251" s="52"/>
      <c r="DW1251" s="52"/>
      <c r="DX1251" s="52"/>
      <c r="DY1251" s="52"/>
    </row>
    <row r="1252" spans="1:129" x14ac:dyDescent="0.25">
      <c r="A1252" s="19" t="s">
        <v>6</v>
      </c>
      <c r="B1252" s="5">
        <v>1666</v>
      </c>
      <c r="D1252" s="5">
        <f t="shared" si="205"/>
        <v>1666</v>
      </c>
      <c r="F1252" s="5">
        <f>SUM(J1252:AZ1252)</f>
        <v>0</v>
      </c>
      <c r="I1252" s="52"/>
      <c r="J1252" s="103"/>
      <c r="K1252" s="55"/>
      <c r="L1252" s="52"/>
      <c r="M1252" s="55"/>
      <c r="N1252" s="52"/>
      <c r="O1252" s="52"/>
      <c r="P1252" s="95"/>
      <c r="Q1252" s="52"/>
      <c r="R1252" s="52"/>
      <c r="S1252" s="52"/>
      <c r="T1252" s="52"/>
      <c r="U1252" s="52"/>
      <c r="V1252" s="52"/>
      <c r="W1252" s="52"/>
      <c r="X1252" s="52"/>
      <c r="Y1252" s="52"/>
      <c r="Z1252" s="52"/>
      <c r="AA1252" s="52"/>
      <c r="AB1252" s="52"/>
      <c r="AC1252" s="52"/>
      <c r="AD1252" s="52"/>
      <c r="AE1252" s="52"/>
      <c r="AF1252" s="52"/>
      <c r="AG1252" s="52"/>
      <c r="AH1252" s="52"/>
      <c r="AI1252" s="52"/>
      <c r="AJ1252" s="52"/>
      <c r="AK1252" s="52"/>
      <c r="AL1252" s="52"/>
      <c r="AM1252" s="52"/>
      <c r="AN1252" s="52"/>
      <c r="AO1252" s="52"/>
      <c r="AP1252" s="52"/>
      <c r="AQ1252" s="52"/>
      <c r="AR1252" s="52"/>
      <c r="AS1252" s="52"/>
      <c r="AT1252" s="52"/>
      <c r="AU1252" s="52"/>
      <c r="AV1252" s="52"/>
      <c r="AW1252" s="52"/>
      <c r="AX1252" s="52"/>
      <c r="AY1252" s="52"/>
      <c r="AZ1252" s="52"/>
      <c r="BA1252" s="52"/>
      <c r="BB1252" s="52"/>
      <c r="BC1252" s="52"/>
      <c r="BD1252" s="52"/>
      <c r="BE1252" s="52"/>
      <c r="BF1252" s="52"/>
      <c r="BG1252" s="52"/>
      <c r="BH1252" s="52"/>
      <c r="BI1252" s="52"/>
      <c r="BJ1252" s="52"/>
      <c r="BK1252" s="52"/>
      <c r="BL1252" s="52"/>
      <c r="BM1252" s="52"/>
      <c r="BN1252" s="52"/>
      <c r="BO1252" s="52"/>
      <c r="BP1252" s="52"/>
      <c r="BQ1252" s="52"/>
      <c r="BR1252" s="52"/>
      <c r="BS1252" s="52"/>
      <c r="BT1252" s="52"/>
      <c r="BU1252" s="52"/>
      <c r="BV1252" s="52"/>
      <c r="BW1252" s="52"/>
      <c r="BX1252" s="52"/>
      <c r="BY1252" s="52"/>
      <c r="BZ1252" s="52"/>
      <c r="CA1252" s="52"/>
      <c r="CB1252" s="52"/>
      <c r="CC1252" s="52"/>
      <c r="CD1252" s="52"/>
      <c r="CE1252" s="52"/>
      <c r="CF1252" s="52"/>
      <c r="CG1252" s="52"/>
      <c r="CH1252" s="52"/>
      <c r="CI1252" s="52"/>
      <c r="CJ1252" s="52"/>
      <c r="CK1252" s="52"/>
      <c r="CL1252" s="52"/>
      <c r="CM1252" s="52"/>
      <c r="CN1252" s="52"/>
      <c r="CO1252" s="52"/>
      <c r="CP1252" s="52"/>
      <c r="CQ1252" s="52"/>
      <c r="CR1252" s="52"/>
      <c r="CS1252" s="52"/>
      <c r="CT1252" s="52"/>
      <c r="CU1252" s="52"/>
      <c r="CV1252" s="52"/>
      <c r="CW1252" s="52"/>
      <c r="CX1252" s="52"/>
      <c r="CY1252" s="52"/>
      <c r="CZ1252" s="52"/>
      <c r="DA1252" s="52"/>
      <c r="DB1252" s="52"/>
      <c r="DC1252" s="52"/>
      <c r="DD1252" s="52"/>
      <c r="DE1252" s="52"/>
      <c r="DF1252" s="52"/>
      <c r="DG1252" s="52"/>
      <c r="DH1252" s="52"/>
      <c r="DI1252" s="52"/>
      <c r="DJ1252" s="52"/>
      <c r="DK1252" s="52"/>
      <c r="DL1252" s="52"/>
      <c r="DM1252" s="52"/>
      <c r="DN1252" s="52"/>
      <c r="DO1252" s="52"/>
      <c r="DP1252" s="52"/>
      <c r="DQ1252" s="52"/>
      <c r="DR1252" s="52"/>
      <c r="DS1252" s="52"/>
      <c r="DT1252" s="52"/>
      <c r="DU1252" s="52"/>
      <c r="DV1252" s="52"/>
      <c r="DW1252" s="52"/>
      <c r="DX1252" s="52"/>
      <c r="DY1252" s="52"/>
    </row>
    <row r="1253" spans="1:129" x14ac:dyDescent="0.25">
      <c r="A1253" s="19" t="s">
        <v>7</v>
      </c>
      <c r="B1253" s="5">
        <v>1666</v>
      </c>
      <c r="D1253" s="5">
        <f t="shared" si="205"/>
        <v>1666</v>
      </c>
      <c r="F1253" s="5">
        <f t="shared" ref="F1253:F1256" si="207">SUM(J1253:AZ1253)</f>
        <v>0</v>
      </c>
      <c r="I1253" s="52"/>
      <c r="J1253" s="103"/>
      <c r="K1253" s="55"/>
      <c r="L1253" s="52"/>
      <c r="M1253" s="55"/>
      <c r="N1253" s="52"/>
      <c r="O1253" s="52"/>
      <c r="P1253" s="95"/>
      <c r="Q1253" s="52"/>
      <c r="R1253" s="52"/>
      <c r="S1253" s="52"/>
      <c r="T1253" s="52"/>
      <c r="U1253" s="52"/>
      <c r="V1253" s="52"/>
      <c r="W1253" s="52"/>
      <c r="X1253" s="52"/>
      <c r="Y1253" s="52"/>
      <c r="Z1253" s="52"/>
      <c r="AA1253" s="52"/>
      <c r="AB1253" s="52"/>
      <c r="AC1253" s="52"/>
      <c r="AD1253" s="52"/>
      <c r="AE1253" s="52"/>
      <c r="AF1253" s="52"/>
      <c r="AG1253" s="52"/>
      <c r="AH1253" s="52"/>
      <c r="AI1253" s="52"/>
      <c r="AJ1253" s="52"/>
      <c r="AK1253" s="52"/>
      <c r="AL1253" s="52"/>
      <c r="AM1253" s="52"/>
      <c r="AN1253" s="52"/>
      <c r="AO1253" s="52"/>
      <c r="AP1253" s="52"/>
      <c r="AQ1253" s="52"/>
      <c r="AR1253" s="52"/>
      <c r="AS1253" s="52"/>
      <c r="AT1253" s="52"/>
      <c r="AU1253" s="52"/>
      <c r="AV1253" s="52"/>
      <c r="AW1253" s="52"/>
      <c r="AX1253" s="52"/>
      <c r="AY1253" s="52"/>
      <c r="AZ1253" s="52"/>
      <c r="BA1253" s="52"/>
      <c r="BB1253" s="52"/>
      <c r="BC1253" s="52"/>
      <c r="BD1253" s="52"/>
      <c r="BE1253" s="52"/>
      <c r="BF1253" s="52"/>
      <c r="BG1253" s="52"/>
      <c r="BH1253" s="52"/>
      <c r="BI1253" s="52"/>
      <c r="BJ1253" s="52"/>
      <c r="BK1253" s="52"/>
      <c r="BL1253" s="52"/>
      <c r="BM1253" s="52"/>
      <c r="BN1253" s="52"/>
      <c r="BO1253" s="52"/>
      <c r="BP1253" s="52"/>
      <c r="BQ1253" s="52"/>
      <c r="BR1253" s="52"/>
      <c r="BS1253" s="52"/>
      <c r="BT1253" s="52"/>
      <c r="BU1253" s="52"/>
      <c r="BV1253" s="52"/>
      <c r="BW1253" s="52"/>
      <c r="BX1253" s="52"/>
      <c r="BY1253" s="52"/>
      <c r="BZ1253" s="52"/>
      <c r="CA1253" s="52"/>
      <c r="CB1253" s="52"/>
      <c r="CC1253" s="52"/>
      <c r="CD1253" s="52"/>
      <c r="CE1253" s="52"/>
      <c r="CF1253" s="52"/>
      <c r="CG1253" s="52"/>
      <c r="CH1253" s="52"/>
      <c r="CI1253" s="52"/>
      <c r="CJ1253" s="52"/>
      <c r="CK1253" s="52"/>
      <c r="CL1253" s="52"/>
      <c r="CM1253" s="52"/>
      <c r="CN1253" s="52"/>
      <c r="CO1253" s="52"/>
      <c r="CP1253" s="52"/>
      <c r="CQ1253" s="52"/>
      <c r="CR1253" s="52"/>
      <c r="CS1253" s="52"/>
      <c r="CT1253" s="52"/>
      <c r="CU1253" s="52"/>
      <c r="CV1253" s="52"/>
      <c r="CW1253" s="52"/>
      <c r="CX1253" s="52"/>
      <c r="CY1253" s="52"/>
      <c r="CZ1253" s="52"/>
      <c r="DA1253" s="52"/>
      <c r="DB1253" s="52"/>
      <c r="DC1253" s="52"/>
      <c r="DD1253" s="52"/>
      <c r="DE1253" s="52"/>
      <c r="DF1253" s="52"/>
      <c r="DG1253" s="52"/>
      <c r="DH1253" s="52"/>
      <c r="DI1253" s="52"/>
      <c r="DJ1253" s="52"/>
      <c r="DK1253" s="52"/>
      <c r="DL1253" s="52"/>
      <c r="DM1253" s="52"/>
      <c r="DN1253" s="52"/>
      <c r="DO1253" s="52"/>
      <c r="DP1253" s="52"/>
      <c r="DQ1253" s="52"/>
      <c r="DR1253" s="52"/>
      <c r="DS1253" s="52"/>
      <c r="DT1253" s="52"/>
      <c r="DU1253" s="52"/>
      <c r="DV1253" s="52"/>
      <c r="DW1253" s="52"/>
      <c r="DX1253" s="52"/>
      <c r="DY1253" s="52"/>
    </row>
    <row r="1254" spans="1:129" x14ac:dyDescent="0.25">
      <c r="A1254" s="19" t="s">
        <v>55</v>
      </c>
      <c r="B1254" s="5">
        <v>1666</v>
      </c>
      <c r="D1254" s="5">
        <f t="shared" si="205"/>
        <v>1666</v>
      </c>
      <c r="F1254" s="5">
        <f t="shared" si="207"/>
        <v>0</v>
      </c>
      <c r="I1254" s="52"/>
      <c r="J1254" s="103"/>
      <c r="K1254" s="55"/>
      <c r="L1254" s="52"/>
      <c r="M1254" s="55"/>
      <c r="N1254" s="52"/>
      <c r="O1254" s="52"/>
      <c r="P1254" s="95"/>
      <c r="Q1254" s="52"/>
      <c r="R1254" s="52"/>
      <c r="S1254" s="52"/>
      <c r="T1254" s="52"/>
      <c r="U1254" s="52"/>
      <c r="V1254" s="52"/>
      <c r="W1254" s="52"/>
      <c r="X1254" s="52"/>
      <c r="Y1254" s="52"/>
      <c r="Z1254" s="52"/>
      <c r="AA1254" s="52"/>
      <c r="AB1254" s="52"/>
      <c r="AC1254" s="52"/>
      <c r="AD1254" s="52"/>
      <c r="AE1254" s="52"/>
      <c r="AF1254" s="52"/>
      <c r="AG1254" s="52"/>
      <c r="AH1254" s="52"/>
      <c r="AI1254" s="52"/>
      <c r="AJ1254" s="52"/>
      <c r="AK1254" s="52"/>
      <c r="AL1254" s="52"/>
      <c r="AM1254" s="52"/>
      <c r="AN1254" s="52"/>
      <c r="AO1254" s="52"/>
      <c r="AP1254" s="52"/>
      <c r="AQ1254" s="52"/>
      <c r="AR1254" s="52"/>
      <c r="AS1254" s="52"/>
      <c r="AT1254" s="52"/>
      <c r="AU1254" s="52"/>
      <c r="AV1254" s="52"/>
      <c r="AW1254" s="52"/>
      <c r="AX1254" s="52"/>
      <c r="AY1254" s="52"/>
      <c r="AZ1254" s="52"/>
      <c r="BA1254" s="52"/>
      <c r="BB1254" s="52"/>
      <c r="BC1254" s="52"/>
      <c r="BD1254" s="52"/>
      <c r="BE1254" s="52"/>
      <c r="BF1254" s="52"/>
      <c r="BG1254" s="52"/>
      <c r="BH1254" s="52"/>
      <c r="BI1254" s="52"/>
      <c r="BJ1254" s="52"/>
      <c r="BK1254" s="52"/>
      <c r="BL1254" s="52"/>
      <c r="BM1254" s="52"/>
      <c r="BN1254" s="52"/>
      <c r="BO1254" s="52"/>
      <c r="BP1254" s="52"/>
      <c r="BQ1254" s="52"/>
      <c r="BR1254" s="52"/>
      <c r="BS1254" s="52"/>
      <c r="BT1254" s="52"/>
      <c r="BU1254" s="52"/>
      <c r="BV1254" s="52"/>
      <c r="BW1254" s="52"/>
      <c r="BX1254" s="52"/>
      <c r="BY1254" s="52"/>
      <c r="BZ1254" s="52"/>
      <c r="CA1254" s="52"/>
      <c r="CB1254" s="52"/>
      <c r="CC1254" s="52"/>
      <c r="CD1254" s="52"/>
      <c r="CE1254" s="52"/>
      <c r="CF1254" s="52"/>
      <c r="CG1254" s="52"/>
      <c r="CH1254" s="52"/>
      <c r="CI1254" s="52"/>
      <c r="CJ1254" s="52"/>
      <c r="CK1254" s="52"/>
      <c r="CL1254" s="52"/>
      <c r="CM1254" s="52"/>
      <c r="CN1254" s="52"/>
      <c r="CO1254" s="52"/>
      <c r="CP1254" s="52"/>
      <c r="CQ1254" s="52"/>
      <c r="CR1254" s="52"/>
      <c r="CS1254" s="52"/>
      <c r="CT1254" s="52"/>
      <c r="CU1254" s="52"/>
      <c r="CV1254" s="52"/>
      <c r="CW1254" s="52"/>
      <c r="CX1254" s="52"/>
      <c r="CY1254" s="52"/>
      <c r="CZ1254" s="52"/>
      <c r="DA1254" s="52"/>
      <c r="DB1254" s="52"/>
      <c r="DC1254" s="52"/>
      <c r="DD1254" s="52"/>
      <c r="DE1254" s="52"/>
      <c r="DF1254" s="52"/>
      <c r="DG1254" s="52"/>
      <c r="DH1254" s="52"/>
      <c r="DI1254" s="52"/>
      <c r="DJ1254" s="52"/>
      <c r="DK1254" s="52"/>
      <c r="DL1254" s="52"/>
      <c r="DM1254" s="52"/>
      <c r="DN1254" s="52"/>
      <c r="DO1254" s="52"/>
      <c r="DP1254" s="52"/>
      <c r="DQ1254" s="52"/>
      <c r="DR1254" s="52"/>
      <c r="DS1254" s="52"/>
      <c r="DT1254" s="52"/>
      <c r="DU1254" s="52"/>
      <c r="DV1254" s="52"/>
      <c r="DW1254" s="52"/>
      <c r="DX1254" s="52"/>
      <c r="DY1254" s="52"/>
    </row>
    <row r="1255" spans="1:129" x14ac:dyDescent="0.25">
      <c r="A1255" s="19" t="s">
        <v>9</v>
      </c>
      <c r="B1255" s="5">
        <v>1666</v>
      </c>
      <c r="D1255" s="5">
        <f t="shared" si="205"/>
        <v>1666</v>
      </c>
      <c r="F1255" s="5">
        <f t="shared" si="207"/>
        <v>0</v>
      </c>
      <c r="I1255" s="52"/>
      <c r="J1255" s="103"/>
      <c r="K1255" s="55"/>
      <c r="L1255" s="52"/>
      <c r="M1255" s="55"/>
      <c r="N1255" s="52"/>
      <c r="O1255" s="52"/>
      <c r="P1255" s="95"/>
      <c r="Q1255" s="52"/>
      <c r="R1255" s="52"/>
      <c r="S1255" s="52"/>
      <c r="T1255" s="52"/>
      <c r="U1255" s="52"/>
      <c r="V1255" s="52"/>
      <c r="W1255" s="52"/>
      <c r="X1255" s="52"/>
      <c r="Y1255" s="52"/>
      <c r="Z1255" s="52"/>
      <c r="AA1255" s="52"/>
      <c r="AB1255" s="52"/>
      <c r="AC1255" s="52"/>
      <c r="AD1255" s="52"/>
      <c r="AE1255" s="52"/>
      <c r="AF1255" s="52"/>
      <c r="AG1255" s="52"/>
      <c r="AH1255" s="52"/>
      <c r="AI1255" s="52"/>
      <c r="AJ1255" s="52"/>
      <c r="AK1255" s="52"/>
      <c r="AL1255" s="52"/>
      <c r="AM1255" s="52"/>
      <c r="AN1255" s="52"/>
      <c r="AO1255" s="52"/>
      <c r="AP1255" s="52"/>
      <c r="AQ1255" s="52"/>
      <c r="AR1255" s="52"/>
      <c r="AS1255" s="52"/>
      <c r="AT1255" s="52"/>
      <c r="AU1255" s="52"/>
      <c r="AV1255" s="52"/>
      <c r="AW1255" s="52"/>
      <c r="AX1255" s="52"/>
      <c r="AY1255" s="52"/>
      <c r="AZ1255" s="52"/>
      <c r="BA1255" s="52"/>
      <c r="BB1255" s="52"/>
      <c r="BC1255" s="52"/>
      <c r="BD1255" s="52"/>
      <c r="BE1255" s="52"/>
      <c r="BF1255" s="52"/>
      <c r="BG1255" s="52"/>
      <c r="BH1255" s="52"/>
      <c r="BI1255" s="52"/>
      <c r="BJ1255" s="52"/>
      <c r="BK1255" s="52"/>
      <c r="BL1255" s="52"/>
      <c r="BM1255" s="52"/>
      <c r="BN1255" s="52"/>
      <c r="BO1255" s="52"/>
      <c r="BP1255" s="52"/>
      <c r="BQ1255" s="52"/>
      <c r="BR1255" s="52"/>
      <c r="BS1255" s="52"/>
      <c r="BT1255" s="52"/>
      <c r="BU1255" s="52"/>
      <c r="BV1255" s="52"/>
      <c r="BW1255" s="52"/>
      <c r="BX1255" s="52"/>
      <c r="BY1255" s="52"/>
      <c r="BZ1255" s="52"/>
      <c r="CA1255" s="52"/>
      <c r="CB1255" s="52"/>
      <c r="CC1255" s="52"/>
      <c r="CD1255" s="52"/>
      <c r="CE1255" s="52"/>
      <c r="CF1255" s="52"/>
      <c r="CG1255" s="52"/>
      <c r="CH1255" s="52"/>
      <c r="CI1255" s="52"/>
      <c r="CJ1255" s="52"/>
      <c r="CK1255" s="52"/>
      <c r="CL1255" s="52"/>
      <c r="CM1255" s="52"/>
      <c r="CN1255" s="52"/>
      <c r="CO1255" s="52"/>
      <c r="CP1255" s="52"/>
      <c r="CQ1255" s="52"/>
      <c r="CR1255" s="52"/>
      <c r="CS1255" s="52"/>
      <c r="CT1255" s="52"/>
      <c r="CU1255" s="52"/>
      <c r="CV1255" s="52"/>
      <c r="CW1255" s="52"/>
      <c r="CX1255" s="52"/>
      <c r="CY1255" s="52"/>
      <c r="CZ1255" s="52"/>
      <c r="DA1255" s="52"/>
      <c r="DB1255" s="52"/>
      <c r="DC1255" s="52"/>
      <c r="DD1255" s="52"/>
      <c r="DE1255" s="52"/>
      <c r="DF1255" s="52"/>
      <c r="DG1255" s="52"/>
      <c r="DH1255" s="52"/>
      <c r="DI1255" s="52"/>
      <c r="DJ1255" s="52"/>
      <c r="DK1255" s="52"/>
      <c r="DL1255" s="52"/>
      <c r="DM1255" s="52"/>
      <c r="DN1255" s="52"/>
      <c r="DO1255" s="52"/>
      <c r="DP1255" s="52"/>
      <c r="DQ1255" s="52"/>
      <c r="DR1255" s="52"/>
      <c r="DS1255" s="52"/>
      <c r="DT1255" s="52"/>
      <c r="DU1255" s="52"/>
      <c r="DV1255" s="52"/>
      <c r="DW1255" s="52"/>
      <c r="DX1255" s="52"/>
      <c r="DY1255" s="52"/>
    </row>
    <row r="1256" spans="1:129" x14ac:dyDescent="0.25">
      <c r="A1256" s="19" t="s">
        <v>10</v>
      </c>
      <c r="B1256" s="5">
        <v>1666</v>
      </c>
      <c r="D1256" s="5">
        <f t="shared" si="205"/>
        <v>1666</v>
      </c>
      <c r="F1256" s="5">
        <f t="shared" si="207"/>
        <v>0</v>
      </c>
      <c r="I1256" s="52"/>
      <c r="J1256" s="103"/>
      <c r="K1256" s="55"/>
      <c r="L1256" s="52"/>
      <c r="M1256" s="55"/>
      <c r="N1256" s="52"/>
      <c r="O1256" s="52"/>
      <c r="P1256" s="95"/>
      <c r="Q1256" s="52"/>
      <c r="R1256" s="52"/>
      <c r="S1256" s="52"/>
      <c r="T1256" s="52"/>
      <c r="U1256" s="52"/>
      <c r="V1256" s="52"/>
      <c r="W1256" s="52"/>
      <c r="X1256" s="52"/>
      <c r="Y1256" s="52"/>
      <c r="Z1256" s="52"/>
      <c r="AA1256" s="52"/>
      <c r="AB1256" s="52"/>
      <c r="AC1256" s="52"/>
      <c r="AD1256" s="52"/>
      <c r="AE1256" s="52"/>
      <c r="AF1256" s="52"/>
      <c r="AG1256" s="52"/>
      <c r="AH1256" s="52"/>
      <c r="AI1256" s="52"/>
      <c r="AJ1256" s="52"/>
      <c r="AK1256" s="52"/>
      <c r="AL1256" s="52"/>
      <c r="AM1256" s="52"/>
      <c r="AN1256" s="52"/>
      <c r="AO1256" s="52"/>
      <c r="AP1256" s="52"/>
      <c r="AQ1256" s="52"/>
      <c r="AR1256" s="52"/>
      <c r="AS1256" s="52"/>
      <c r="AT1256" s="52"/>
      <c r="AU1256" s="52"/>
      <c r="AV1256" s="52"/>
      <c r="AW1256" s="52"/>
      <c r="AX1256" s="52"/>
      <c r="AY1256" s="52"/>
      <c r="AZ1256" s="52"/>
      <c r="BA1256" s="52"/>
      <c r="BB1256" s="52"/>
      <c r="BC1256" s="52"/>
      <c r="BD1256" s="52"/>
      <c r="BE1256" s="52"/>
      <c r="BF1256" s="52"/>
      <c r="BG1256" s="52"/>
      <c r="BH1256" s="52"/>
      <c r="BI1256" s="52"/>
      <c r="BJ1256" s="52"/>
      <c r="BK1256" s="52"/>
      <c r="BL1256" s="52"/>
      <c r="BM1256" s="52"/>
      <c r="BN1256" s="52"/>
      <c r="BO1256" s="52"/>
      <c r="BP1256" s="52"/>
      <c r="BQ1256" s="52"/>
      <c r="BR1256" s="52"/>
      <c r="BS1256" s="52"/>
      <c r="BT1256" s="52"/>
      <c r="BU1256" s="52"/>
      <c r="BV1256" s="52"/>
      <c r="BW1256" s="52"/>
      <c r="BX1256" s="52"/>
      <c r="BY1256" s="52"/>
      <c r="BZ1256" s="52"/>
      <c r="CA1256" s="52"/>
      <c r="CB1256" s="52"/>
      <c r="CC1256" s="52"/>
      <c r="CD1256" s="52"/>
      <c r="CE1256" s="52"/>
      <c r="CF1256" s="52"/>
      <c r="CG1256" s="52"/>
      <c r="CH1256" s="52"/>
      <c r="CI1256" s="52"/>
      <c r="CJ1256" s="52"/>
      <c r="CK1256" s="52"/>
      <c r="CL1256" s="52"/>
      <c r="CM1256" s="52"/>
      <c r="CN1256" s="52"/>
      <c r="CO1256" s="52"/>
      <c r="CP1256" s="52"/>
      <c r="CQ1256" s="52"/>
      <c r="CR1256" s="52"/>
      <c r="CS1256" s="52"/>
      <c r="CT1256" s="52"/>
      <c r="CU1256" s="52"/>
      <c r="CV1256" s="52"/>
      <c r="CW1256" s="52"/>
      <c r="CX1256" s="52"/>
      <c r="CY1256" s="52"/>
      <c r="CZ1256" s="52"/>
      <c r="DA1256" s="52"/>
      <c r="DB1256" s="52"/>
      <c r="DC1256" s="52"/>
      <c r="DD1256" s="52"/>
      <c r="DE1256" s="52"/>
      <c r="DF1256" s="52"/>
      <c r="DG1256" s="52"/>
      <c r="DH1256" s="52"/>
      <c r="DI1256" s="52"/>
      <c r="DJ1256" s="52"/>
      <c r="DK1256" s="52"/>
      <c r="DL1256" s="52"/>
      <c r="DM1256" s="52"/>
      <c r="DN1256" s="52"/>
      <c r="DO1256" s="52"/>
      <c r="DP1256" s="52"/>
      <c r="DQ1256" s="52"/>
      <c r="DR1256" s="52"/>
      <c r="DS1256" s="52"/>
      <c r="DT1256" s="52"/>
      <c r="DU1256" s="52"/>
      <c r="DV1256" s="52"/>
      <c r="DW1256" s="52"/>
      <c r="DX1256" s="52"/>
      <c r="DY1256" s="52"/>
    </row>
    <row r="1257" spans="1:129" x14ac:dyDescent="0.25">
      <c r="A1257" s="19" t="s">
        <v>11</v>
      </c>
      <c r="B1257" s="5">
        <v>1666</v>
      </c>
      <c r="D1257" s="5">
        <f t="shared" si="205"/>
        <v>1666</v>
      </c>
      <c r="F1257" s="5">
        <f t="shared" ref="F1257:F1261" si="208">SUM(J1257:AZ1257)</f>
        <v>0</v>
      </c>
      <c r="I1257" s="52"/>
      <c r="J1257" s="103"/>
      <c r="K1257" s="55"/>
      <c r="L1257" s="52"/>
      <c r="M1257" s="55"/>
      <c r="N1257" s="52"/>
      <c r="O1257" s="52"/>
      <c r="P1257" s="95"/>
      <c r="Q1257" s="52"/>
      <c r="R1257" s="52"/>
      <c r="S1257" s="52"/>
      <c r="T1257" s="52"/>
      <c r="U1257" s="52"/>
      <c r="V1257" s="52"/>
      <c r="W1257" s="52"/>
      <c r="X1257" s="52"/>
      <c r="Y1257" s="52"/>
      <c r="Z1257" s="52"/>
      <c r="AA1257" s="52"/>
      <c r="AB1257" s="52"/>
      <c r="AC1257" s="52"/>
      <c r="AD1257" s="52"/>
      <c r="AE1257" s="52"/>
      <c r="AF1257" s="52"/>
      <c r="AG1257" s="52"/>
      <c r="AH1257" s="52"/>
      <c r="AI1257" s="52"/>
      <c r="AJ1257" s="52"/>
      <c r="AK1257" s="52"/>
      <c r="AL1257" s="52"/>
      <c r="AM1257" s="52"/>
      <c r="AN1257" s="52"/>
      <c r="AO1257" s="52"/>
      <c r="AP1257" s="52"/>
      <c r="AQ1257" s="52"/>
      <c r="AR1257" s="52"/>
      <c r="AS1257" s="52"/>
      <c r="AT1257" s="52"/>
      <c r="AU1257" s="52"/>
      <c r="AV1257" s="52"/>
      <c r="AW1257" s="52"/>
      <c r="AX1257" s="52"/>
      <c r="AY1257" s="52"/>
      <c r="AZ1257" s="52"/>
      <c r="BA1257" s="52"/>
      <c r="BB1257" s="52"/>
      <c r="BC1257" s="52"/>
      <c r="BD1257" s="52"/>
      <c r="BE1257" s="52"/>
      <c r="BF1257" s="52"/>
      <c r="BG1257" s="52"/>
      <c r="BH1257" s="52"/>
      <c r="BI1257" s="52"/>
      <c r="BJ1257" s="52"/>
      <c r="BK1257" s="52"/>
      <c r="BL1257" s="52"/>
      <c r="BM1257" s="52"/>
      <c r="BN1257" s="52"/>
      <c r="BO1257" s="52"/>
      <c r="BP1257" s="52"/>
      <c r="BQ1257" s="52"/>
      <c r="BR1257" s="52"/>
      <c r="BS1257" s="52"/>
      <c r="BT1257" s="52"/>
      <c r="BU1257" s="52"/>
      <c r="BV1257" s="52"/>
      <c r="BW1257" s="52"/>
      <c r="BX1257" s="52"/>
      <c r="BY1257" s="52"/>
      <c r="BZ1257" s="52"/>
      <c r="CA1257" s="52"/>
      <c r="CB1257" s="52"/>
      <c r="CC1257" s="52"/>
      <c r="CD1257" s="52"/>
      <c r="CE1257" s="52"/>
      <c r="CF1257" s="52"/>
      <c r="CG1257" s="52"/>
      <c r="CH1257" s="52"/>
      <c r="CI1257" s="52"/>
      <c r="CJ1257" s="52"/>
      <c r="CK1257" s="52"/>
      <c r="CL1257" s="52"/>
      <c r="CM1257" s="52"/>
      <c r="CN1257" s="52"/>
      <c r="CO1257" s="52"/>
      <c r="CP1257" s="52"/>
      <c r="CQ1257" s="52"/>
      <c r="CR1257" s="52"/>
      <c r="CS1257" s="52"/>
      <c r="CT1257" s="52"/>
      <c r="CU1257" s="52"/>
      <c r="CV1257" s="52"/>
      <c r="CW1257" s="52"/>
      <c r="CX1257" s="52"/>
      <c r="CY1257" s="52"/>
      <c r="CZ1257" s="52"/>
      <c r="DA1257" s="52"/>
      <c r="DB1257" s="52"/>
      <c r="DC1257" s="52"/>
      <c r="DD1257" s="52"/>
      <c r="DE1257" s="52"/>
      <c r="DF1257" s="52"/>
      <c r="DG1257" s="52"/>
      <c r="DH1257" s="52"/>
      <c r="DI1257" s="52"/>
      <c r="DJ1257" s="52"/>
      <c r="DK1257" s="52"/>
      <c r="DL1257" s="52"/>
      <c r="DM1257" s="52"/>
      <c r="DN1257" s="52"/>
      <c r="DO1257" s="52"/>
      <c r="DP1257" s="52"/>
      <c r="DQ1257" s="52"/>
      <c r="DR1257" s="52"/>
      <c r="DS1257" s="52"/>
      <c r="DT1257" s="52"/>
      <c r="DU1257" s="52"/>
      <c r="DV1257" s="52"/>
      <c r="DW1257" s="52"/>
      <c r="DX1257" s="52"/>
      <c r="DY1257" s="52"/>
    </row>
    <row r="1258" spans="1:129" x14ac:dyDescent="0.25">
      <c r="A1258" s="19" t="s">
        <v>12</v>
      </c>
      <c r="B1258" s="5">
        <v>1666</v>
      </c>
      <c r="D1258" s="5">
        <f t="shared" si="205"/>
        <v>1666</v>
      </c>
      <c r="F1258" s="5">
        <f t="shared" si="208"/>
        <v>0</v>
      </c>
      <c r="I1258" s="52"/>
      <c r="J1258" s="103"/>
      <c r="K1258" s="55"/>
      <c r="L1258" s="52"/>
      <c r="M1258" s="55"/>
      <c r="N1258" s="52"/>
      <c r="O1258" s="52"/>
      <c r="P1258" s="95"/>
      <c r="Q1258" s="52"/>
      <c r="R1258" s="52"/>
      <c r="S1258" s="52"/>
      <c r="T1258" s="52"/>
      <c r="U1258" s="52"/>
      <c r="V1258" s="52"/>
      <c r="W1258" s="52"/>
      <c r="X1258" s="52"/>
      <c r="Y1258" s="52"/>
      <c r="Z1258" s="52"/>
      <c r="AA1258" s="52"/>
      <c r="AB1258" s="52"/>
      <c r="AC1258" s="52"/>
      <c r="AD1258" s="52"/>
      <c r="AE1258" s="52"/>
      <c r="AF1258" s="52"/>
      <c r="AG1258" s="52"/>
      <c r="AH1258" s="52"/>
      <c r="AI1258" s="52"/>
      <c r="AJ1258" s="52"/>
      <c r="AK1258" s="52"/>
      <c r="AL1258" s="52"/>
      <c r="AM1258" s="52"/>
      <c r="AN1258" s="52"/>
      <c r="AO1258" s="52"/>
      <c r="AP1258" s="52"/>
      <c r="AQ1258" s="52"/>
      <c r="AR1258" s="52"/>
      <c r="AS1258" s="52"/>
      <c r="AT1258" s="52"/>
      <c r="AU1258" s="52"/>
      <c r="AV1258" s="52"/>
      <c r="AW1258" s="52"/>
      <c r="AX1258" s="52"/>
      <c r="AY1258" s="52"/>
      <c r="AZ1258" s="52"/>
      <c r="BA1258" s="52"/>
      <c r="BB1258" s="52"/>
      <c r="BC1258" s="52"/>
      <c r="BD1258" s="52"/>
      <c r="BE1258" s="52"/>
      <c r="BF1258" s="52"/>
      <c r="BG1258" s="52"/>
      <c r="BH1258" s="52"/>
      <c r="BI1258" s="52"/>
      <c r="BJ1258" s="52"/>
      <c r="BK1258" s="52"/>
      <c r="BL1258" s="52"/>
      <c r="BM1258" s="52"/>
      <c r="BN1258" s="52"/>
      <c r="BO1258" s="52"/>
      <c r="BP1258" s="52"/>
      <c r="BQ1258" s="52"/>
      <c r="BR1258" s="52"/>
      <c r="BS1258" s="52"/>
      <c r="BT1258" s="52"/>
      <c r="BU1258" s="52"/>
      <c r="BV1258" s="52"/>
      <c r="BW1258" s="52"/>
      <c r="BX1258" s="52"/>
      <c r="BY1258" s="52"/>
      <c r="BZ1258" s="52"/>
      <c r="CA1258" s="52"/>
      <c r="CB1258" s="52"/>
      <c r="CC1258" s="52"/>
      <c r="CD1258" s="52"/>
      <c r="CE1258" s="52"/>
      <c r="CF1258" s="52"/>
      <c r="CG1258" s="52"/>
      <c r="CH1258" s="52"/>
      <c r="CI1258" s="52"/>
      <c r="CJ1258" s="52"/>
      <c r="CK1258" s="52"/>
      <c r="CL1258" s="52"/>
      <c r="CM1258" s="52"/>
      <c r="CN1258" s="52"/>
      <c r="CO1258" s="52"/>
      <c r="CP1258" s="52"/>
      <c r="CQ1258" s="52"/>
      <c r="CR1258" s="52"/>
      <c r="CS1258" s="52"/>
      <c r="CT1258" s="52"/>
      <c r="CU1258" s="52"/>
      <c r="CV1258" s="52"/>
      <c r="CW1258" s="52"/>
      <c r="CX1258" s="52"/>
      <c r="CY1258" s="52"/>
      <c r="CZ1258" s="52"/>
      <c r="DA1258" s="52"/>
      <c r="DB1258" s="52"/>
      <c r="DC1258" s="52"/>
      <c r="DD1258" s="52"/>
      <c r="DE1258" s="52"/>
      <c r="DF1258" s="52"/>
      <c r="DG1258" s="52"/>
      <c r="DH1258" s="52"/>
      <c r="DI1258" s="52"/>
      <c r="DJ1258" s="52"/>
      <c r="DK1258" s="52"/>
      <c r="DL1258" s="52"/>
      <c r="DM1258" s="52"/>
      <c r="DN1258" s="52"/>
      <c r="DO1258" s="52"/>
      <c r="DP1258" s="52"/>
      <c r="DQ1258" s="52"/>
      <c r="DR1258" s="52"/>
      <c r="DS1258" s="52"/>
      <c r="DT1258" s="52"/>
      <c r="DU1258" s="52"/>
      <c r="DV1258" s="52"/>
      <c r="DW1258" s="52"/>
      <c r="DX1258" s="52"/>
      <c r="DY1258" s="52"/>
    </row>
    <row r="1259" spans="1:129" x14ac:dyDescent="0.25">
      <c r="A1259" s="19" t="s">
        <v>13</v>
      </c>
      <c r="B1259" s="5">
        <v>1666</v>
      </c>
      <c r="D1259" s="5">
        <f t="shared" si="205"/>
        <v>1666</v>
      </c>
      <c r="F1259" s="5">
        <f t="shared" si="208"/>
        <v>0</v>
      </c>
      <c r="I1259" s="52"/>
      <c r="J1259" s="103"/>
      <c r="K1259" s="55"/>
      <c r="L1259" s="52"/>
      <c r="M1259" s="55"/>
      <c r="N1259" s="52"/>
      <c r="O1259" s="52"/>
      <c r="P1259" s="95"/>
      <c r="Q1259" s="52"/>
      <c r="R1259" s="52"/>
      <c r="S1259" s="52"/>
      <c r="T1259" s="52"/>
      <c r="U1259" s="52"/>
      <c r="V1259" s="52"/>
      <c r="W1259" s="52"/>
      <c r="X1259" s="52"/>
      <c r="Y1259" s="52"/>
      <c r="Z1259" s="52"/>
      <c r="AA1259" s="52"/>
      <c r="AB1259" s="52"/>
      <c r="AC1259" s="52"/>
      <c r="AD1259" s="52"/>
      <c r="AE1259" s="52"/>
      <c r="AF1259" s="52"/>
      <c r="AG1259" s="52"/>
      <c r="AH1259" s="52"/>
      <c r="AI1259" s="52"/>
      <c r="AJ1259" s="52"/>
      <c r="AK1259" s="52"/>
      <c r="AL1259" s="52"/>
      <c r="AM1259" s="52"/>
      <c r="AN1259" s="52"/>
      <c r="AO1259" s="52"/>
      <c r="AP1259" s="52"/>
      <c r="AQ1259" s="52"/>
      <c r="AR1259" s="52"/>
      <c r="AS1259" s="52"/>
      <c r="AT1259" s="52"/>
      <c r="AU1259" s="52"/>
      <c r="AV1259" s="52"/>
      <c r="AW1259" s="52"/>
      <c r="AX1259" s="52"/>
      <c r="AY1259" s="52"/>
      <c r="AZ1259" s="52"/>
      <c r="BA1259" s="52"/>
      <c r="BB1259" s="52"/>
      <c r="BC1259" s="52"/>
      <c r="BD1259" s="52"/>
      <c r="BE1259" s="52"/>
      <c r="BF1259" s="52"/>
      <c r="BG1259" s="52"/>
      <c r="BH1259" s="52"/>
      <c r="BI1259" s="52"/>
      <c r="BJ1259" s="52"/>
      <c r="BK1259" s="52"/>
      <c r="BL1259" s="52"/>
      <c r="BM1259" s="52"/>
      <c r="BN1259" s="52"/>
      <c r="BO1259" s="52"/>
      <c r="BP1259" s="52"/>
      <c r="BQ1259" s="52"/>
      <c r="BR1259" s="52"/>
      <c r="BS1259" s="52"/>
      <c r="BT1259" s="52"/>
      <c r="BU1259" s="52"/>
      <c r="BV1259" s="52"/>
      <c r="BW1259" s="52"/>
      <c r="BX1259" s="52"/>
      <c r="BY1259" s="52"/>
      <c r="BZ1259" s="52"/>
      <c r="CA1259" s="52"/>
      <c r="CB1259" s="52"/>
      <c r="CC1259" s="52"/>
      <c r="CD1259" s="52"/>
      <c r="CE1259" s="52"/>
      <c r="CF1259" s="52"/>
      <c r="CG1259" s="52"/>
      <c r="CH1259" s="52"/>
      <c r="CI1259" s="52"/>
      <c r="CJ1259" s="52"/>
      <c r="CK1259" s="52"/>
      <c r="CL1259" s="52"/>
      <c r="CM1259" s="52"/>
      <c r="CN1259" s="52"/>
      <c r="CO1259" s="52"/>
      <c r="CP1259" s="52"/>
      <c r="CQ1259" s="52"/>
      <c r="CR1259" s="52"/>
      <c r="CS1259" s="52"/>
      <c r="CT1259" s="52"/>
      <c r="CU1259" s="52"/>
      <c r="CV1259" s="52"/>
      <c r="CW1259" s="52"/>
      <c r="CX1259" s="52"/>
      <c r="CY1259" s="52"/>
      <c r="CZ1259" s="52"/>
      <c r="DA1259" s="52"/>
      <c r="DB1259" s="52"/>
      <c r="DC1259" s="52"/>
      <c r="DD1259" s="52"/>
      <c r="DE1259" s="52"/>
      <c r="DF1259" s="52"/>
      <c r="DG1259" s="52"/>
      <c r="DH1259" s="52"/>
      <c r="DI1259" s="52"/>
      <c r="DJ1259" s="52"/>
      <c r="DK1259" s="52"/>
      <c r="DL1259" s="52"/>
      <c r="DM1259" s="52"/>
      <c r="DN1259" s="52"/>
      <c r="DO1259" s="52"/>
      <c r="DP1259" s="52"/>
      <c r="DQ1259" s="52"/>
      <c r="DR1259" s="52"/>
      <c r="DS1259" s="52"/>
      <c r="DT1259" s="52"/>
      <c r="DU1259" s="52"/>
      <c r="DV1259" s="52"/>
      <c r="DW1259" s="52"/>
      <c r="DX1259" s="52"/>
      <c r="DY1259" s="52"/>
    </row>
    <row r="1260" spans="1:129" x14ac:dyDescent="0.25">
      <c r="A1260" s="19" t="s">
        <v>14</v>
      </c>
      <c r="B1260" s="5">
        <v>1666</v>
      </c>
      <c r="D1260" s="5">
        <f t="shared" si="205"/>
        <v>1666</v>
      </c>
      <c r="F1260" s="5">
        <f t="shared" si="208"/>
        <v>0</v>
      </c>
      <c r="I1260" s="52"/>
      <c r="J1260" s="103"/>
      <c r="K1260" s="55"/>
      <c r="L1260" s="52"/>
      <c r="M1260" s="55"/>
      <c r="N1260" s="52"/>
      <c r="O1260" s="52"/>
      <c r="P1260" s="95"/>
      <c r="Q1260" s="52"/>
      <c r="R1260" s="52"/>
      <c r="S1260" s="52"/>
      <c r="T1260" s="52"/>
      <c r="U1260" s="52"/>
      <c r="V1260" s="52"/>
      <c r="W1260" s="52"/>
      <c r="X1260" s="52"/>
      <c r="Y1260" s="52"/>
      <c r="Z1260" s="52"/>
      <c r="AA1260" s="52"/>
      <c r="AB1260" s="52"/>
      <c r="AC1260" s="52"/>
      <c r="AD1260" s="52"/>
      <c r="AE1260" s="52"/>
      <c r="AF1260" s="52"/>
      <c r="AG1260" s="52"/>
      <c r="AH1260" s="52"/>
      <c r="AI1260" s="52"/>
      <c r="AJ1260" s="52"/>
      <c r="AK1260" s="52"/>
      <c r="AL1260" s="52"/>
      <c r="AM1260" s="52"/>
      <c r="AN1260" s="52"/>
      <c r="AO1260" s="52"/>
      <c r="AP1260" s="52"/>
      <c r="AQ1260" s="52"/>
      <c r="AR1260" s="52"/>
      <c r="AS1260" s="52"/>
      <c r="AT1260" s="52"/>
      <c r="AU1260" s="52"/>
      <c r="AV1260" s="52"/>
      <c r="AW1260" s="52"/>
      <c r="AX1260" s="52"/>
      <c r="AY1260" s="52"/>
      <c r="AZ1260" s="52"/>
      <c r="BA1260" s="52"/>
      <c r="BB1260" s="52"/>
      <c r="BC1260" s="52"/>
      <c r="BD1260" s="52"/>
      <c r="BE1260" s="52"/>
      <c r="BF1260" s="52"/>
      <c r="BG1260" s="52"/>
      <c r="BH1260" s="52"/>
      <c r="BI1260" s="52"/>
      <c r="BJ1260" s="52"/>
      <c r="BK1260" s="52"/>
      <c r="BL1260" s="52"/>
      <c r="BM1260" s="52"/>
      <c r="BN1260" s="52"/>
      <c r="BO1260" s="52"/>
      <c r="BP1260" s="52"/>
      <c r="BQ1260" s="52"/>
      <c r="BR1260" s="52"/>
      <c r="BS1260" s="52"/>
      <c r="BT1260" s="52"/>
      <c r="BU1260" s="52"/>
      <c r="BV1260" s="52"/>
      <c r="BW1260" s="52"/>
      <c r="BX1260" s="52"/>
      <c r="BY1260" s="52"/>
      <c r="BZ1260" s="52"/>
      <c r="CA1260" s="52"/>
      <c r="CB1260" s="52"/>
      <c r="CC1260" s="52"/>
      <c r="CD1260" s="52"/>
      <c r="CE1260" s="52"/>
      <c r="CF1260" s="52"/>
      <c r="CG1260" s="52"/>
      <c r="CH1260" s="52"/>
      <c r="CI1260" s="52"/>
      <c r="CJ1260" s="52"/>
      <c r="CK1260" s="52"/>
      <c r="CL1260" s="52"/>
      <c r="CM1260" s="52"/>
      <c r="CN1260" s="52"/>
      <c r="CO1260" s="52"/>
      <c r="CP1260" s="52"/>
      <c r="CQ1260" s="52"/>
      <c r="CR1260" s="52"/>
      <c r="CS1260" s="52"/>
      <c r="CT1260" s="52"/>
      <c r="CU1260" s="52"/>
      <c r="CV1260" s="52"/>
      <c r="CW1260" s="52"/>
      <c r="CX1260" s="52"/>
      <c r="CY1260" s="52"/>
      <c r="CZ1260" s="52"/>
      <c r="DA1260" s="52"/>
      <c r="DB1260" s="52"/>
      <c r="DC1260" s="52"/>
      <c r="DD1260" s="52"/>
      <c r="DE1260" s="52"/>
      <c r="DF1260" s="52"/>
      <c r="DG1260" s="52"/>
      <c r="DH1260" s="52"/>
      <c r="DI1260" s="52"/>
      <c r="DJ1260" s="52"/>
      <c r="DK1260" s="52"/>
      <c r="DL1260" s="52"/>
      <c r="DM1260" s="52"/>
      <c r="DN1260" s="52"/>
      <c r="DO1260" s="52"/>
      <c r="DP1260" s="52"/>
      <c r="DQ1260" s="52"/>
      <c r="DR1260" s="52"/>
      <c r="DS1260" s="52"/>
      <c r="DT1260" s="52"/>
      <c r="DU1260" s="52"/>
      <c r="DV1260" s="52"/>
      <c r="DW1260" s="52"/>
      <c r="DX1260" s="52"/>
      <c r="DY1260" s="52"/>
    </row>
    <row r="1261" spans="1:129" x14ac:dyDescent="0.25">
      <c r="A1261" s="19" t="s">
        <v>15</v>
      </c>
      <c r="B1261" s="5">
        <v>1674</v>
      </c>
      <c r="D1261" s="5">
        <f t="shared" si="205"/>
        <v>1674</v>
      </c>
      <c r="F1261" s="5">
        <f t="shared" si="208"/>
        <v>0</v>
      </c>
      <c r="I1261" s="52"/>
      <c r="J1261" s="103"/>
      <c r="K1261" s="55"/>
      <c r="L1261" s="52"/>
      <c r="M1261" s="55"/>
      <c r="N1261" s="52"/>
      <c r="O1261" s="52"/>
      <c r="P1261" s="95"/>
      <c r="Q1261" s="52"/>
      <c r="R1261" s="52"/>
      <c r="S1261" s="52"/>
      <c r="T1261" s="52"/>
      <c r="U1261" s="52"/>
      <c r="V1261" s="52"/>
      <c r="W1261" s="52"/>
      <c r="X1261" s="52"/>
      <c r="Y1261" s="52"/>
      <c r="Z1261" s="52"/>
      <c r="AA1261" s="52"/>
      <c r="AB1261" s="52"/>
      <c r="AC1261" s="52"/>
      <c r="AD1261" s="52"/>
      <c r="AE1261" s="52"/>
      <c r="AF1261" s="52"/>
      <c r="AG1261" s="52"/>
      <c r="AH1261" s="52"/>
      <c r="AI1261" s="52"/>
      <c r="AJ1261" s="52"/>
      <c r="AK1261" s="52"/>
      <c r="AL1261" s="52"/>
      <c r="AM1261" s="52"/>
      <c r="AN1261" s="52"/>
      <c r="AO1261" s="52"/>
      <c r="AP1261" s="52"/>
      <c r="AQ1261" s="52"/>
      <c r="AR1261" s="52"/>
      <c r="AS1261" s="52"/>
      <c r="AT1261" s="52"/>
      <c r="AU1261" s="52"/>
      <c r="AV1261" s="52"/>
      <c r="AW1261" s="52"/>
      <c r="AX1261" s="52"/>
      <c r="AY1261" s="52"/>
      <c r="AZ1261" s="52"/>
      <c r="BA1261" s="52"/>
      <c r="BB1261" s="52"/>
      <c r="BC1261" s="52"/>
      <c r="BD1261" s="52"/>
      <c r="BE1261" s="52"/>
      <c r="BF1261" s="52"/>
      <c r="BG1261" s="52"/>
      <c r="BH1261" s="52"/>
      <c r="BI1261" s="52"/>
      <c r="BJ1261" s="52"/>
      <c r="BK1261" s="52"/>
      <c r="BL1261" s="52"/>
      <c r="BM1261" s="52"/>
      <c r="BN1261" s="52"/>
      <c r="BO1261" s="52"/>
      <c r="BP1261" s="52"/>
      <c r="BQ1261" s="52"/>
      <c r="BR1261" s="52"/>
      <c r="BS1261" s="52"/>
      <c r="BT1261" s="52"/>
      <c r="BU1261" s="52"/>
      <c r="BV1261" s="52"/>
      <c r="BW1261" s="52"/>
      <c r="BX1261" s="52"/>
      <c r="BY1261" s="52"/>
      <c r="BZ1261" s="52"/>
      <c r="CA1261" s="52"/>
      <c r="CB1261" s="52"/>
      <c r="CC1261" s="52"/>
      <c r="CD1261" s="52"/>
      <c r="CE1261" s="52"/>
      <c r="CF1261" s="52"/>
      <c r="CG1261" s="52"/>
      <c r="CH1261" s="52"/>
      <c r="CI1261" s="52"/>
      <c r="CJ1261" s="52"/>
      <c r="CK1261" s="52"/>
      <c r="CL1261" s="52"/>
      <c r="CM1261" s="52"/>
      <c r="CN1261" s="52"/>
      <c r="CO1261" s="52"/>
      <c r="CP1261" s="52"/>
      <c r="CQ1261" s="52"/>
      <c r="CR1261" s="52"/>
      <c r="CS1261" s="52"/>
      <c r="CT1261" s="52"/>
      <c r="CU1261" s="52"/>
      <c r="CV1261" s="52"/>
      <c r="CW1261" s="52"/>
      <c r="CX1261" s="52"/>
      <c r="CY1261" s="52"/>
      <c r="CZ1261" s="52"/>
      <c r="DA1261" s="52"/>
      <c r="DB1261" s="52"/>
      <c r="DC1261" s="52"/>
      <c r="DD1261" s="52"/>
      <c r="DE1261" s="52"/>
      <c r="DF1261" s="52"/>
      <c r="DG1261" s="52"/>
      <c r="DH1261" s="52"/>
      <c r="DI1261" s="52"/>
      <c r="DJ1261" s="52"/>
      <c r="DK1261" s="52"/>
      <c r="DL1261" s="52"/>
      <c r="DM1261" s="52"/>
      <c r="DN1261" s="52"/>
      <c r="DO1261" s="52"/>
      <c r="DP1261" s="52"/>
      <c r="DQ1261" s="52"/>
      <c r="DR1261" s="52"/>
      <c r="DS1261" s="52"/>
      <c r="DT1261" s="52"/>
      <c r="DU1261" s="52"/>
      <c r="DV1261" s="52"/>
      <c r="DW1261" s="52"/>
      <c r="DX1261" s="52"/>
      <c r="DY1261" s="52"/>
    </row>
    <row r="1262" spans="1:129" x14ac:dyDescent="0.25">
      <c r="A1262" s="6" t="s">
        <v>16</v>
      </c>
      <c r="B1262" s="7">
        <f>SUM(B1250:B1261)</f>
        <v>20000</v>
      </c>
      <c r="D1262" s="23">
        <f>SUM(D1250:D1261)</f>
        <v>20000</v>
      </c>
      <c r="F1262" s="7">
        <f>SUM(F1250:F1261)</f>
        <v>0</v>
      </c>
      <c r="I1262" s="52"/>
      <c r="J1262" s="103"/>
      <c r="K1262" s="55"/>
      <c r="L1262" s="52"/>
      <c r="M1262" s="55"/>
      <c r="N1262" s="52"/>
      <c r="O1262" s="52"/>
      <c r="P1262" s="95"/>
      <c r="Q1262" s="52"/>
      <c r="R1262" s="52"/>
      <c r="S1262" s="52"/>
      <c r="T1262" s="52"/>
      <c r="U1262" s="52"/>
      <c r="V1262" s="52"/>
      <c r="W1262" s="52"/>
      <c r="X1262" s="52"/>
      <c r="Y1262" s="52"/>
      <c r="Z1262" s="52"/>
      <c r="AA1262" s="52"/>
      <c r="AB1262" s="52"/>
      <c r="AC1262" s="52"/>
      <c r="AD1262" s="52"/>
      <c r="AE1262" s="52"/>
      <c r="AF1262" s="52"/>
      <c r="AG1262" s="52"/>
      <c r="AH1262" s="52"/>
      <c r="AI1262" s="52"/>
      <c r="AJ1262" s="52"/>
      <c r="AK1262" s="52"/>
      <c r="AL1262" s="52"/>
      <c r="AM1262" s="52"/>
      <c r="AN1262" s="52"/>
      <c r="AO1262" s="52"/>
      <c r="AP1262" s="52"/>
      <c r="AQ1262" s="52"/>
      <c r="AR1262" s="52"/>
      <c r="AS1262" s="52"/>
      <c r="AT1262" s="52"/>
      <c r="AU1262" s="52"/>
      <c r="AV1262" s="52"/>
      <c r="AW1262" s="52"/>
      <c r="AX1262" s="52"/>
      <c r="AY1262" s="52"/>
      <c r="AZ1262" s="52"/>
      <c r="BA1262" s="52"/>
      <c r="BB1262" s="52"/>
      <c r="BC1262" s="52"/>
      <c r="BD1262" s="52"/>
      <c r="BE1262" s="52"/>
      <c r="BF1262" s="52"/>
      <c r="BG1262" s="52"/>
      <c r="BH1262" s="52"/>
      <c r="BI1262" s="52"/>
      <c r="BJ1262" s="52"/>
      <c r="BK1262" s="52"/>
      <c r="BL1262" s="52"/>
      <c r="BM1262" s="52"/>
      <c r="BN1262" s="52"/>
      <c r="BO1262" s="52"/>
      <c r="BP1262" s="52"/>
      <c r="BQ1262" s="52"/>
      <c r="BR1262" s="52"/>
      <c r="BS1262" s="52"/>
      <c r="BT1262" s="52"/>
      <c r="BU1262" s="52"/>
      <c r="BV1262" s="52"/>
      <c r="BW1262" s="52"/>
      <c r="BX1262" s="52"/>
      <c r="BY1262" s="52"/>
      <c r="BZ1262" s="52"/>
      <c r="CA1262" s="52"/>
      <c r="CB1262" s="52"/>
      <c r="CC1262" s="52"/>
      <c r="CD1262" s="52"/>
      <c r="CE1262" s="52"/>
      <c r="CF1262" s="52"/>
      <c r="CG1262" s="52"/>
      <c r="CH1262" s="52"/>
      <c r="CI1262" s="52"/>
      <c r="CJ1262" s="52"/>
      <c r="CK1262" s="52"/>
      <c r="CL1262" s="52"/>
      <c r="CM1262" s="52"/>
      <c r="CN1262" s="52"/>
      <c r="CO1262" s="52"/>
      <c r="CP1262" s="52"/>
      <c r="CQ1262" s="52"/>
      <c r="CR1262" s="52"/>
      <c r="CS1262" s="52"/>
      <c r="CT1262" s="52"/>
      <c r="CU1262" s="52"/>
      <c r="CV1262" s="52"/>
      <c r="CW1262" s="52"/>
      <c r="CX1262" s="52"/>
      <c r="CY1262" s="52"/>
      <c r="CZ1262" s="52"/>
      <c r="DA1262" s="52"/>
      <c r="DB1262" s="52"/>
      <c r="DC1262" s="52"/>
      <c r="DD1262" s="52"/>
      <c r="DE1262" s="52"/>
      <c r="DF1262" s="52"/>
      <c r="DG1262" s="52"/>
      <c r="DH1262" s="52"/>
      <c r="DI1262" s="52"/>
      <c r="DJ1262" s="52"/>
      <c r="DK1262" s="52"/>
      <c r="DL1262" s="52"/>
      <c r="DM1262" s="52"/>
      <c r="DN1262" s="52"/>
      <c r="DO1262" s="52"/>
      <c r="DP1262" s="52"/>
      <c r="DQ1262" s="52"/>
      <c r="DR1262" s="52"/>
      <c r="DS1262" s="52"/>
      <c r="DT1262" s="52"/>
      <c r="DU1262" s="52"/>
      <c r="DV1262" s="52"/>
      <c r="DW1262" s="52"/>
      <c r="DX1262" s="52"/>
      <c r="DY1262" s="52"/>
    </row>
    <row r="1263" spans="1:129" x14ac:dyDescent="0.25">
      <c r="I1263" s="52"/>
      <c r="J1263" s="103"/>
      <c r="K1263" s="55"/>
      <c r="L1263" s="52"/>
      <c r="M1263" s="55"/>
      <c r="N1263" s="52"/>
      <c r="O1263" s="52"/>
      <c r="P1263" s="95"/>
      <c r="Q1263" s="52"/>
      <c r="R1263" s="52"/>
      <c r="S1263" s="52"/>
      <c r="T1263" s="52"/>
      <c r="U1263" s="52"/>
      <c r="V1263" s="52"/>
      <c r="W1263" s="52"/>
      <c r="X1263" s="52"/>
      <c r="Y1263" s="52"/>
      <c r="Z1263" s="52"/>
      <c r="AA1263" s="52"/>
      <c r="AB1263" s="52"/>
      <c r="AC1263" s="52"/>
      <c r="AD1263" s="52"/>
      <c r="AE1263" s="52"/>
      <c r="AF1263" s="52"/>
      <c r="AG1263" s="52"/>
      <c r="AH1263" s="52"/>
      <c r="AI1263" s="52"/>
      <c r="AJ1263" s="52"/>
      <c r="AK1263" s="52"/>
      <c r="AL1263" s="52"/>
      <c r="AM1263" s="52"/>
      <c r="AN1263" s="52"/>
      <c r="AO1263" s="52"/>
      <c r="AP1263" s="52"/>
      <c r="AQ1263" s="52"/>
      <c r="AR1263" s="52"/>
      <c r="AS1263" s="52"/>
      <c r="AT1263" s="52"/>
      <c r="AU1263" s="52"/>
      <c r="AV1263" s="52"/>
      <c r="AW1263" s="52"/>
      <c r="AX1263" s="52"/>
      <c r="AY1263" s="52"/>
      <c r="AZ1263" s="52"/>
      <c r="BA1263" s="52"/>
      <c r="BB1263" s="52"/>
      <c r="BC1263" s="52"/>
      <c r="BD1263" s="52"/>
      <c r="BE1263" s="52"/>
      <c r="BF1263" s="52"/>
      <c r="BG1263" s="52"/>
      <c r="BH1263" s="52"/>
      <c r="BI1263" s="52"/>
      <c r="BJ1263" s="52"/>
      <c r="BK1263" s="52"/>
      <c r="BL1263" s="52"/>
      <c r="BM1263" s="52"/>
      <c r="BN1263" s="52"/>
      <c r="BO1263" s="52"/>
      <c r="BP1263" s="52"/>
      <c r="BQ1263" s="52"/>
      <c r="BR1263" s="52"/>
      <c r="BS1263" s="52"/>
      <c r="BT1263" s="52"/>
      <c r="BU1263" s="52"/>
      <c r="BV1263" s="52"/>
      <c r="BW1263" s="52"/>
      <c r="BX1263" s="52"/>
      <c r="BY1263" s="52"/>
      <c r="BZ1263" s="52"/>
      <c r="CA1263" s="52"/>
      <c r="CB1263" s="52"/>
      <c r="CC1263" s="52"/>
      <c r="CD1263" s="52"/>
      <c r="CE1263" s="52"/>
      <c r="CF1263" s="52"/>
      <c r="CG1263" s="52"/>
      <c r="CH1263" s="52"/>
      <c r="CI1263" s="52"/>
      <c r="CJ1263" s="52"/>
      <c r="CK1263" s="52"/>
      <c r="CL1263" s="52"/>
      <c r="CM1263" s="52"/>
      <c r="CN1263" s="52"/>
      <c r="CO1263" s="52"/>
      <c r="CP1263" s="52"/>
      <c r="CQ1263" s="52"/>
      <c r="CR1263" s="52"/>
      <c r="CS1263" s="52"/>
      <c r="CT1263" s="52"/>
      <c r="CU1263" s="52"/>
      <c r="CV1263" s="52"/>
      <c r="CW1263" s="52"/>
      <c r="CX1263" s="52"/>
      <c r="CY1263" s="52"/>
      <c r="CZ1263" s="52"/>
      <c r="DA1263" s="52"/>
      <c r="DB1263" s="52"/>
      <c r="DC1263" s="52"/>
      <c r="DD1263" s="52"/>
      <c r="DE1263" s="52"/>
      <c r="DF1263" s="52"/>
      <c r="DG1263" s="52"/>
      <c r="DH1263" s="52"/>
      <c r="DI1263" s="52"/>
      <c r="DJ1263" s="52"/>
      <c r="DK1263" s="52"/>
      <c r="DL1263" s="52"/>
      <c r="DM1263" s="52"/>
      <c r="DN1263" s="52"/>
      <c r="DO1263" s="52"/>
      <c r="DP1263" s="52"/>
      <c r="DQ1263" s="52"/>
      <c r="DR1263" s="52"/>
      <c r="DS1263" s="52"/>
      <c r="DT1263" s="52"/>
      <c r="DU1263" s="52"/>
      <c r="DV1263" s="52"/>
      <c r="DW1263" s="52"/>
      <c r="DX1263" s="52"/>
      <c r="DY1263" s="52"/>
    </row>
    <row r="1264" spans="1:129" x14ac:dyDescent="0.25">
      <c r="I1264" s="52"/>
      <c r="J1264" s="103"/>
      <c r="K1264" s="55"/>
      <c r="L1264" s="52"/>
      <c r="M1264" s="55"/>
      <c r="N1264" s="52"/>
      <c r="O1264" s="52"/>
      <c r="P1264" s="95"/>
      <c r="Q1264" s="52"/>
      <c r="R1264" s="52"/>
      <c r="S1264" s="52"/>
      <c r="T1264" s="52"/>
      <c r="U1264" s="52"/>
      <c r="V1264" s="52"/>
      <c r="W1264" s="52"/>
      <c r="X1264" s="52"/>
      <c r="Y1264" s="52"/>
      <c r="Z1264" s="52"/>
      <c r="AA1264" s="52"/>
      <c r="AB1264" s="52"/>
      <c r="AC1264" s="52"/>
      <c r="AD1264" s="52"/>
      <c r="AE1264" s="52"/>
      <c r="AF1264" s="52"/>
      <c r="AG1264" s="52"/>
      <c r="AH1264" s="52"/>
      <c r="AI1264" s="52"/>
      <c r="AJ1264" s="52"/>
      <c r="AK1264" s="52"/>
      <c r="AL1264" s="52"/>
      <c r="AM1264" s="52"/>
      <c r="AN1264" s="52"/>
      <c r="AO1264" s="52"/>
      <c r="AP1264" s="52"/>
      <c r="AQ1264" s="52"/>
      <c r="AR1264" s="52"/>
      <c r="AS1264" s="52"/>
      <c r="AT1264" s="52"/>
      <c r="AU1264" s="52"/>
      <c r="AV1264" s="52"/>
      <c r="AW1264" s="52"/>
      <c r="AX1264" s="52"/>
      <c r="AY1264" s="52"/>
      <c r="AZ1264" s="52"/>
      <c r="BA1264" s="52"/>
      <c r="BB1264" s="52"/>
      <c r="BC1264" s="52"/>
      <c r="BD1264" s="52"/>
      <c r="BE1264" s="52"/>
      <c r="BF1264" s="52"/>
      <c r="BG1264" s="52"/>
      <c r="BH1264" s="52"/>
      <c r="BI1264" s="52"/>
      <c r="BJ1264" s="52"/>
      <c r="BK1264" s="52"/>
      <c r="BL1264" s="52"/>
      <c r="BM1264" s="52"/>
      <c r="BN1264" s="52"/>
      <c r="BO1264" s="52"/>
      <c r="BP1264" s="52"/>
      <c r="BQ1264" s="52"/>
      <c r="BR1264" s="52"/>
      <c r="BS1264" s="52"/>
      <c r="BT1264" s="52"/>
      <c r="BU1264" s="52"/>
      <c r="BV1264" s="52"/>
      <c r="BW1264" s="52"/>
      <c r="BX1264" s="52"/>
      <c r="BY1264" s="52"/>
      <c r="BZ1264" s="52"/>
      <c r="CA1264" s="52"/>
      <c r="CB1264" s="52"/>
      <c r="CC1264" s="52"/>
      <c r="CD1264" s="52"/>
      <c r="CE1264" s="52"/>
      <c r="CF1264" s="52"/>
      <c r="CG1264" s="52"/>
      <c r="CH1264" s="52"/>
      <c r="CI1264" s="52"/>
      <c r="CJ1264" s="52"/>
      <c r="CK1264" s="52"/>
      <c r="CL1264" s="52"/>
      <c r="CM1264" s="52"/>
      <c r="CN1264" s="52"/>
      <c r="CO1264" s="52"/>
      <c r="CP1264" s="52"/>
      <c r="CQ1264" s="52"/>
      <c r="CR1264" s="52"/>
      <c r="CS1264" s="52"/>
      <c r="CT1264" s="52"/>
      <c r="CU1264" s="52"/>
      <c r="CV1264" s="52"/>
      <c r="CW1264" s="52"/>
      <c r="CX1264" s="52"/>
      <c r="CY1264" s="52"/>
      <c r="CZ1264" s="52"/>
      <c r="DA1264" s="52"/>
      <c r="DB1264" s="52"/>
      <c r="DC1264" s="52"/>
      <c r="DD1264" s="52"/>
      <c r="DE1264" s="52"/>
      <c r="DF1264" s="52"/>
      <c r="DG1264" s="52"/>
      <c r="DH1264" s="52"/>
      <c r="DI1264" s="52"/>
      <c r="DJ1264" s="52"/>
      <c r="DK1264" s="52"/>
      <c r="DL1264" s="52"/>
      <c r="DM1264" s="52"/>
      <c r="DN1264" s="52"/>
      <c r="DO1264" s="52"/>
      <c r="DP1264" s="52"/>
      <c r="DQ1264" s="52"/>
      <c r="DR1264" s="52"/>
      <c r="DS1264" s="52"/>
      <c r="DT1264" s="52"/>
      <c r="DU1264" s="52"/>
      <c r="DV1264" s="52"/>
      <c r="DW1264" s="52"/>
      <c r="DX1264" s="52"/>
      <c r="DY1264" s="52"/>
    </row>
    <row r="1265" spans="1:129" ht="20.100000000000001" customHeight="1" x14ac:dyDescent="0.25">
      <c r="A1265" s="22">
        <v>31801</v>
      </c>
      <c r="B1265" s="173" t="s">
        <v>59</v>
      </c>
      <c r="C1265" s="173"/>
      <c r="D1265" s="173"/>
      <c r="E1265" s="173"/>
      <c r="F1265" s="173"/>
      <c r="G1265" s="173"/>
      <c r="H1265" s="173"/>
      <c r="I1265" s="55"/>
      <c r="J1265" s="103"/>
      <c r="K1265" s="55"/>
      <c r="L1265" s="72"/>
      <c r="M1265" s="55"/>
      <c r="N1265" s="52"/>
      <c r="O1265" s="52"/>
      <c r="P1265" s="95"/>
      <c r="Q1265" s="52"/>
      <c r="R1265" s="52"/>
      <c r="S1265" s="52"/>
      <c r="T1265" s="52"/>
      <c r="U1265" s="52"/>
      <c r="V1265" s="52"/>
      <c r="W1265" s="52"/>
      <c r="X1265" s="52"/>
      <c r="Y1265" s="52"/>
      <c r="Z1265" s="52"/>
      <c r="AA1265" s="52"/>
      <c r="AB1265" s="52"/>
      <c r="AC1265" s="52"/>
      <c r="AD1265" s="52"/>
      <c r="AE1265" s="52"/>
      <c r="AF1265" s="52"/>
      <c r="AG1265" s="52"/>
      <c r="AH1265" s="52"/>
      <c r="AI1265" s="52"/>
      <c r="AJ1265" s="52"/>
      <c r="AK1265" s="52"/>
      <c r="AL1265" s="52"/>
      <c r="AM1265" s="52"/>
      <c r="AN1265" s="52"/>
      <c r="AO1265" s="52"/>
      <c r="AP1265" s="52"/>
      <c r="AQ1265" s="52"/>
      <c r="AR1265" s="52"/>
      <c r="AS1265" s="52"/>
      <c r="AT1265" s="52"/>
      <c r="AU1265" s="52"/>
      <c r="AV1265" s="52"/>
      <c r="AW1265" s="52"/>
      <c r="AX1265" s="52"/>
      <c r="AY1265" s="52"/>
      <c r="AZ1265" s="52"/>
      <c r="BA1265" s="52"/>
      <c r="BB1265" s="52"/>
      <c r="BC1265" s="52"/>
      <c r="BD1265" s="52"/>
      <c r="BE1265" s="52"/>
      <c r="BF1265" s="52"/>
      <c r="BG1265" s="52"/>
      <c r="BH1265" s="52"/>
      <c r="BI1265" s="52"/>
      <c r="BJ1265" s="52"/>
      <c r="BK1265" s="52"/>
      <c r="BL1265" s="52"/>
      <c r="BM1265" s="52"/>
      <c r="BN1265" s="52"/>
      <c r="BO1265" s="52"/>
      <c r="BP1265" s="52"/>
      <c r="BQ1265" s="52"/>
      <c r="BR1265" s="52"/>
      <c r="BS1265" s="52"/>
      <c r="BT1265" s="52"/>
      <c r="BU1265" s="52"/>
      <c r="BV1265" s="52"/>
      <c r="BW1265" s="52"/>
      <c r="BX1265" s="52"/>
      <c r="BY1265" s="52"/>
      <c r="BZ1265" s="52"/>
      <c r="CA1265" s="52"/>
      <c r="CB1265" s="52"/>
      <c r="CC1265" s="52"/>
      <c r="CD1265" s="52"/>
      <c r="CE1265" s="52"/>
      <c r="CF1265" s="52"/>
      <c r="CG1265" s="52"/>
      <c r="CH1265" s="52"/>
      <c r="CI1265" s="52"/>
      <c r="CJ1265" s="52"/>
      <c r="CK1265" s="52"/>
      <c r="CL1265" s="52"/>
      <c r="CM1265" s="52"/>
      <c r="CN1265" s="52"/>
      <c r="CO1265" s="52"/>
      <c r="CP1265" s="52"/>
      <c r="CQ1265" s="52"/>
      <c r="CR1265" s="52"/>
      <c r="CS1265" s="52"/>
      <c r="CT1265" s="52"/>
      <c r="CU1265" s="52"/>
      <c r="CV1265" s="52"/>
      <c r="CW1265" s="52"/>
      <c r="CX1265" s="52"/>
      <c r="CY1265" s="52"/>
      <c r="CZ1265" s="52"/>
      <c r="DA1265" s="52"/>
      <c r="DB1265" s="52"/>
      <c r="DC1265" s="52"/>
      <c r="DD1265" s="52"/>
      <c r="DE1265" s="52"/>
      <c r="DF1265" s="52"/>
      <c r="DG1265" s="52"/>
      <c r="DH1265" s="52"/>
      <c r="DI1265" s="52"/>
      <c r="DJ1265" s="52"/>
      <c r="DK1265" s="52"/>
      <c r="DL1265" s="52"/>
      <c r="DM1265" s="52"/>
      <c r="DN1265" s="52"/>
      <c r="DO1265" s="52"/>
      <c r="DP1265" s="52"/>
      <c r="DQ1265" s="52"/>
      <c r="DR1265" s="52"/>
      <c r="DS1265" s="52"/>
      <c r="DT1265" s="52"/>
      <c r="DU1265" s="52"/>
      <c r="DV1265" s="52"/>
      <c r="DW1265" s="52"/>
      <c r="DX1265" s="52"/>
      <c r="DY1265" s="52"/>
    </row>
    <row r="1266" spans="1:129" x14ac:dyDescent="0.25">
      <c r="D1266" s="23">
        <v>5000</v>
      </c>
      <c r="E1266" s="2">
        <v>12</v>
      </c>
      <c r="F1266" s="2"/>
      <c r="G1266" s="10">
        <f>D1266/E1266</f>
        <v>416.66666666666669</v>
      </c>
      <c r="I1266" s="52"/>
      <c r="J1266" s="103"/>
      <c r="K1266" s="55"/>
      <c r="L1266" s="52"/>
      <c r="M1266" s="55"/>
      <c r="N1266" s="52"/>
      <c r="O1266" s="52"/>
      <c r="P1266" s="95"/>
      <c r="Q1266" s="52"/>
      <c r="R1266" s="52"/>
      <c r="S1266" s="52"/>
      <c r="T1266" s="52"/>
      <c r="U1266" s="52"/>
      <c r="V1266" s="52"/>
      <c r="W1266" s="52"/>
      <c r="X1266" s="52"/>
      <c r="Y1266" s="52"/>
      <c r="Z1266" s="52"/>
      <c r="AA1266" s="52"/>
      <c r="AB1266" s="52"/>
      <c r="AC1266" s="52"/>
      <c r="AD1266" s="52"/>
      <c r="AE1266" s="52"/>
      <c r="AF1266" s="52"/>
      <c r="AG1266" s="52"/>
      <c r="AH1266" s="52"/>
      <c r="AI1266" s="52"/>
      <c r="AJ1266" s="52"/>
      <c r="AK1266" s="52"/>
      <c r="AL1266" s="52"/>
      <c r="AM1266" s="52"/>
      <c r="AN1266" s="52"/>
      <c r="AO1266" s="52"/>
      <c r="AP1266" s="52"/>
      <c r="AQ1266" s="52"/>
      <c r="AR1266" s="52"/>
      <c r="AS1266" s="52"/>
      <c r="AT1266" s="52"/>
      <c r="AU1266" s="52"/>
      <c r="AV1266" s="52"/>
      <c r="AW1266" s="52"/>
      <c r="AX1266" s="52"/>
      <c r="AY1266" s="52"/>
      <c r="AZ1266" s="52"/>
      <c r="BA1266" s="52"/>
      <c r="BB1266" s="52"/>
      <c r="BC1266" s="52"/>
      <c r="BD1266" s="52"/>
      <c r="BE1266" s="52"/>
      <c r="BF1266" s="52"/>
      <c r="BG1266" s="52"/>
      <c r="BH1266" s="52"/>
      <c r="BI1266" s="52"/>
      <c r="BJ1266" s="52"/>
      <c r="BK1266" s="52"/>
      <c r="BL1266" s="52"/>
      <c r="BM1266" s="52"/>
      <c r="BN1266" s="52"/>
      <c r="BO1266" s="52"/>
      <c r="BP1266" s="52"/>
      <c r="BQ1266" s="52"/>
      <c r="BR1266" s="52"/>
      <c r="BS1266" s="52"/>
      <c r="BT1266" s="52"/>
      <c r="BU1266" s="52"/>
      <c r="BV1266" s="52"/>
      <c r="BW1266" s="52"/>
      <c r="BX1266" s="52"/>
      <c r="BY1266" s="52"/>
      <c r="BZ1266" s="52"/>
      <c r="CA1266" s="52"/>
      <c r="CB1266" s="52"/>
      <c r="CC1266" s="52"/>
      <c r="CD1266" s="52"/>
      <c r="CE1266" s="52"/>
      <c r="CF1266" s="52"/>
      <c r="CG1266" s="52"/>
      <c r="CH1266" s="52"/>
      <c r="CI1266" s="52"/>
      <c r="CJ1266" s="52"/>
      <c r="CK1266" s="52"/>
      <c r="CL1266" s="52"/>
      <c r="CM1266" s="52"/>
      <c r="CN1266" s="52"/>
      <c r="CO1266" s="52"/>
      <c r="CP1266" s="52"/>
      <c r="CQ1266" s="52"/>
      <c r="CR1266" s="52"/>
      <c r="CS1266" s="52"/>
      <c r="CT1266" s="52"/>
      <c r="CU1266" s="52"/>
      <c r="CV1266" s="52"/>
      <c r="CW1266" s="52"/>
      <c r="CX1266" s="52"/>
      <c r="CY1266" s="52"/>
      <c r="CZ1266" s="52"/>
      <c r="DA1266" s="52"/>
      <c r="DB1266" s="52"/>
      <c r="DC1266" s="52"/>
      <c r="DD1266" s="52"/>
      <c r="DE1266" s="52"/>
      <c r="DF1266" s="52"/>
      <c r="DG1266" s="52"/>
      <c r="DH1266" s="52"/>
      <c r="DI1266" s="52"/>
      <c r="DJ1266" s="52"/>
      <c r="DK1266" s="52"/>
      <c r="DL1266" s="52"/>
      <c r="DM1266" s="52"/>
      <c r="DN1266" s="52"/>
      <c r="DO1266" s="52"/>
      <c r="DP1266" s="52"/>
      <c r="DQ1266" s="52"/>
      <c r="DR1266" s="52"/>
      <c r="DS1266" s="52"/>
      <c r="DT1266" s="52"/>
      <c r="DU1266" s="52"/>
      <c r="DV1266" s="52"/>
      <c r="DW1266" s="52"/>
      <c r="DX1266" s="52"/>
      <c r="DY1266" s="52"/>
    </row>
    <row r="1267" spans="1:129" s="20" customFormat="1" ht="20.100000000000001" customHeight="1" x14ac:dyDescent="0.25">
      <c r="B1267" s="22" t="s">
        <v>1</v>
      </c>
      <c r="C1267" s="22"/>
      <c r="D1267" s="24" t="s">
        <v>2</v>
      </c>
      <c r="E1267" s="25"/>
      <c r="F1267" s="31" t="s">
        <v>3</v>
      </c>
      <c r="G1267" s="27"/>
      <c r="I1267" s="52"/>
      <c r="J1267" s="103"/>
      <c r="K1267" s="55"/>
      <c r="L1267" s="52"/>
      <c r="M1267" s="55"/>
      <c r="N1267" s="52"/>
      <c r="O1267" s="52"/>
      <c r="P1267" s="95"/>
      <c r="Q1267" s="52"/>
      <c r="R1267" s="96"/>
      <c r="S1267" s="96"/>
      <c r="T1267" s="96"/>
      <c r="U1267" s="96"/>
      <c r="V1267" s="96"/>
      <c r="W1267" s="96"/>
      <c r="X1267" s="96"/>
      <c r="Y1267" s="96"/>
      <c r="Z1267" s="96"/>
      <c r="AA1267" s="96"/>
      <c r="AB1267" s="96"/>
      <c r="AC1267" s="96"/>
      <c r="AD1267" s="96"/>
      <c r="AE1267" s="96"/>
      <c r="AF1267" s="96"/>
      <c r="AG1267" s="96"/>
      <c r="AH1267" s="96"/>
      <c r="AI1267" s="96"/>
      <c r="AJ1267" s="96"/>
      <c r="AK1267" s="96"/>
      <c r="AL1267" s="96"/>
      <c r="AM1267" s="96"/>
      <c r="AN1267" s="96"/>
      <c r="AO1267" s="96"/>
      <c r="AP1267" s="96"/>
      <c r="AQ1267" s="96"/>
      <c r="AR1267" s="96"/>
      <c r="AS1267" s="96"/>
      <c r="AT1267" s="96"/>
      <c r="AU1267" s="96"/>
      <c r="AV1267" s="96"/>
      <c r="AW1267" s="96"/>
      <c r="AX1267" s="96"/>
      <c r="AY1267" s="96"/>
      <c r="AZ1267" s="96"/>
      <c r="BA1267" s="96"/>
      <c r="BB1267" s="96"/>
      <c r="BC1267" s="96"/>
      <c r="BD1267" s="96"/>
      <c r="BE1267" s="96"/>
      <c r="BF1267" s="96"/>
      <c r="BG1267" s="96"/>
      <c r="BH1267" s="96"/>
      <c r="BI1267" s="96"/>
      <c r="BJ1267" s="96"/>
      <c r="BK1267" s="96"/>
      <c r="BL1267" s="96"/>
      <c r="BM1267" s="96"/>
      <c r="BN1267" s="96"/>
      <c r="BO1267" s="96"/>
      <c r="BP1267" s="96"/>
      <c r="BQ1267" s="96"/>
      <c r="BR1267" s="96"/>
      <c r="BS1267" s="96"/>
      <c r="BT1267" s="96"/>
      <c r="BU1267" s="96"/>
      <c r="BV1267" s="96"/>
      <c r="BW1267" s="96"/>
      <c r="BX1267" s="96"/>
      <c r="BY1267" s="96"/>
      <c r="BZ1267" s="96"/>
      <c r="CA1267" s="96"/>
      <c r="CB1267" s="96"/>
      <c r="CC1267" s="96"/>
      <c r="CD1267" s="96"/>
      <c r="CE1267" s="96"/>
      <c r="CF1267" s="96"/>
      <c r="CG1267" s="96"/>
      <c r="CH1267" s="96"/>
      <c r="CI1267" s="96"/>
      <c r="CJ1267" s="96"/>
      <c r="CK1267" s="96"/>
      <c r="CL1267" s="96"/>
      <c r="CM1267" s="96"/>
      <c r="CN1267" s="96"/>
      <c r="CO1267" s="96"/>
      <c r="CP1267" s="96"/>
      <c r="CQ1267" s="96"/>
      <c r="CR1267" s="96"/>
      <c r="CS1267" s="96"/>
      <c r="CT1267" s="96"/>
      <c r="CU1267" s="96"/>
      <c r="CV1267" s="96"/>
      <c r="CW1267" s="96"/>
      <c r="CX1267" s="96"/>
      <c r="CY1267" s="96"/>
      <c r="CZ1267" s="96"/>
      <c r="DA1267" s="96"/>
      <c r="DB1267" s="96"/>
      <c r="DC1267" s="96"/>
      <c r="DD1267" s="96"/>
      <c r="DE1267" s="96"/>
      <c r="DF1267" s="96"/>
      <c r="DG1267" s="96"/>
      <c r="DH1267" s="96"/>
      <c r="DI1267" s="96"/>
      <c r="DJ1267" s="96"/>
      <c r="DK1267" s="96"/>
      <c r="DL1267" s="96"/>
      <c r="DM1267" s="96"/>
      <c r="DN1267" s="96"/>
      <c r="DO1267" s="96"/>
      <c r="DP1267" s="96"/>
      <c r="DQ1267" s="96"/>
      <c r="DR1267" s="96"/>
      <c r="DS1267" s="96"/>
      <c r="DT1267" s="96"/>
      <c r="DU1267" s="96"/>
      <c r="DV1267" s="96"/>
      <c r="DW1267" s="96"/>
      <c r="DX1267" s="96"/>
      <c r="DY1267" s="96"/>
    </row>
    <row r="1268" spans="1:129" x14ac:dyDescent="0.25">
      <c r="A1268" s="19" t="s">
        <v>4</v>
      </c>
      <c r="B1268" s="5">
        <v>416</v>
      </c>
      <c r="D1268" s="5">
        <f>B1268-F1268</f>
        <v>416</v>
      </c>
      <c r="F1268" s="5">
        <f>SUM(J1268:BZ1268)</f>
        <v>0</v>
      </c>
      <c r="I1268" s="96"/>
      <c r="J1268" s="95"/>
      <c r="K1268" s="107"/>
      <c r="L1268" s="96"/>
      <c r="M1268" s="107"/>
      <c r="N1268" s="96"/>
      <c r="O1268" s="96"/>
      <c r="P1268" s="95"/>
      <c r="Q1268" s="96"/>
      <c r="R1268" s="52"/>
      <c r="S1268" s="52"/>
      <c r="T1268" s="52"/>
      <c r="U1268" s="52"/>
      <c r="V1268" s="52"/>
      <c r="W1268" s="52"/>
      <c r="X1268" s="52"/>
      <c r="Y1268" s="52"/>
      <c r="Z1268" s="52"/>
      <c r="AA1268" s="52"/>
      <c r="AB1268" s="52"/>
      <c r="AC1268" s="52"/>
      <c r="AD1268" s="52"/>
      <c r="AE1268" s="52"/>
      <c r="AF1268" s="52"/>
      <c r="AG1268" s="52"/>
      <c r="AH1268" s="52"/>
      <c r="AI1268" s="52"/>
      <c r="AJ1268" s="52"/>
      <c r="AK1268" s="52"/>
      <c r="AL1268" s="52"/>
      <c r="AM1268" s="52"/>
      <c r="AN1268" s="52"/>
      <c r="AO1268" s="52"/>
      <c r="AP1268" s="52"/>
      <c r="AQ1268" s="52"/>
      <c r="AR1268" s="52"/>
      <c r="AS1268" s="52"/>
      <c r="AT1268" s="52"/>
      <c r="AU1268" s="52"/>
      <c r="AV1268" s="52"/>
      <c r="AW1268" s="52"/>
      <c r="AX1268" s="52"/>
      <c r="AY1268" s="52"/>
      <c r="AZ1268" s="52"/>
      <c r="BA1268" s="52"/>
      <c r="BB1268" s="52"/>
      <c r="BC1268" s="52"/>
      <c r="BD1268" s="52"/>
      <c r="BE1268" s="52"/>
      <c r="BF1268" s="52"/>
      <c r="BG1268" s="52"/>
      <c r="BH1268" s="52"/>
      <c r="BI1268" s="52"/>
      <c r="BJ1268" s="52"/>
      <c r="BK1268" s="52"/>
      <c r="BL1268" s="52"/>
      <c r="BM1268" s="52"/>
      <c r="BN1268" s="52"/>
      <c r="BO1268" s="52"/>
      <c r="BP1268" s="52"/>
      <c r="BQ1268" s="52"/>
      <c r="BR1268" s="52"/>
      <c r="BS1268" s="52"/>
      <c r="BT1268" s="52"/>
      <c r="BU1268" s="52"/>
      <c r="BV1268" s="52"/>
      <c r="BW1268" s="52"/>
      <c r="BX1268" s="52"/>
      <c r="BY1268" s="52"/>
      <c r="BZ1268" s="52"/>
      <c r="CA1268" s="52"/>
      <c r="CB1268" s="52"/>
      <c r="CC1268" s="52"/>
      <c r="CD1268" s="52"/>
      <c r="CE1268" s="52"/>
      <c r="CF1268" s="52"/>
      <c r="CG1268" s="52"/>
      <c r="CH1268" s="52"/>
      <c r="CI1268" s="52"/>
      <c r="CJ1268" s="52"/>
      <c r="CK1268" s="52"/>
      <c r="CL1268" s="52"/>
      <c r="CM1268" s="52"/>
      <c r="CN1268" s="52"/>
      <c r="CO1268" s="52"/>
      <c r="CP1268" s="52"/>
      <c r="CQ1268" s="52"/>
      <c r="CR1268" s="52"/>
      <c r="CS1268" s="52"/>
      <c r="CT1268" s="52"/>
      <c r="CU1268" s="52"/>
      <c r="CV1268" s="52"/>
      <c r="CW1268" s="52"/>
      <c r="CX1268" s="52"/>
      <c r="CY1268" s="52"/>
      <c r="CZ1268" s="52"/>
      <c r="DA1268" s="52"/>
      <c r="DB1268" s="52"/>
      <c r="DC1268" s="52"/>
      <c r="DD1268" s="52"/>
      <c r="DE1268" s="52"/>
      <c r="DF1268" s="52"/>
      <c r="DG1268" s="52"/>
      <c r="DH1268" s="52"/>
      <c r="DI1268" s="52"/>
      <c r="DJ1268" s="52"/>
      <c r="DK1268" s="52"/>
      <c r="DL1268" s="52"/>
      <c r="DM1268" s="52"/>
      <c r="DN1268" s="52"/>
      <c r="DO1268" s="52"/>
      <c r="DP1268" s="52"/>
      <c r="DQ1268" s="52"/>
      <c r="DR1268" s="52"/>
      <c r="DS1268" s="52"/>
      <c r="DT1268" s="52"/>
      <c r="DU1268" s="52"/>
      <c r="DV1268" s="52"/>
      <c r="DW1268" s="52"/>
      <c r="DX1268" s="52"/>
      <c r="DY1268" s="52"/>
    </row>
    <row r="1269" spans="1:129" x14ac:dyDescent="0.25">
      <c r="A1269" s="19" t="s">
        <v>5</v>
      </c>
      <c r="B1269" s="5">
        <v>416</v>
      </c>
      <c r="D1269" s="5">
        <f t="shared" ref="D1269:D1279" si="209">B1269-F1269</f>
        <v>416</v>
      </c>
      <c r="F1269" s="5">
        <f t="shared" ref="F1269:F1279" si="210">SUM(J1269:BZ1269)</f>
        <v>0</v>
      </c>
      <c r="I1269" s="52"/>
      <c r="J1269" s="103"/>
      <c r="K1269" s="55"/>
      <c r="L1269" s="52"/>
      <c r="M1269" s="55"/>
      <c r="N1269" s="52"/>
      <c r="O1269" s="52"/>
      <c r="P1269" s="95"/>
      <c r="Q1269" s="52"/>
      <c r="R1269" s="52"/>
      <c r="S1269" s="52"/>
      <c r="T1269" s="52"/>
      <c r="U1269" s="52"/>
      <c r="V1269" s="52"/>
      <c r="W1269" s="52"/>
      <c r="X1269" s="52"/>
      <c r="Y1269" s="52"/>
      <c r="Z1269" s="52"/>
      <c r="AA1269" s="52"/>
      <c r="AB1269" s="52"/>
      <c r="AC1269" s="52"/>
      <c r="AD1269" s="52"/>
      <c r="AE1269" s="52"/>
      <c r="AF1269" s="52"/>
      <c r="AG1269" s="52"/>
      <c r="AH1269" s="52"/>
      <c r="AI1269" s="52"/>
      <c r="AJ1269" s="52"/>
      <c r="AK1269" s="52"/>
      <c r="AL1269" s="52"/>
      <c r="AM1269" s="52"/>
      <c r="AN1269" s="52"/>
      <c r="AO1269" s="52"/>
      <c r="AP1269" s="52"/>
      <c r="AQ1269" s="52"/>
      <c r="AR1269" s="52"/>
      <c r="AS1269" s="52"/>
      <c r="AT1269" s="52"/>
      <c r="AU1269" s="52"/>
      <c r="AV1269" s="52"/>
      <c r="AW1269" s="52"/>
      <c r="AX1269" s="52"/>
      <c r="AY1269" s="52"/>
      <c r="AZ1269" s="52"/>
      <c r="BA1269" s="52"/>
      <c r="BB1269" s="52"/>
      <c r="BC1269" s="52"/>
      <c r="BD1269" s="52"/>
      <c r="BE1269" s="52"/>
      <c r="BF1269" s="52"/>
      <c r="BG1269" s="52"/>
      <c r="BH1269" s="52"/>
      <c r="BI1269" s="52"/>
      <c r="BJ1269" s="52"/>
      <c r="BK1269" s="52"/>
      <c r="BL1269" s="52"/>
      <c r="BM1269" s="52"/>
      <c r="BN1269" s="52"/>
      <c r="BO1269" s="52"/>
      <c r="BP1269" s="52"/>
      <c r="BQ1269" s="52"/>
      <c r="BR1269" s="52"/>
      <c r="BS1269" s="52"/>
      <c r="BT1269" s="52"/>
      <c r="BU1269" s="52"/>
      <c r="BV1269" s="52"/>
      <c r="BW1269" s="52"/>
      <c r="BX1269" s="52"/>
      <c r="BY1269" s="52"/>
      <c r="BZ1269" s="52"/>
      <c r="CA1269" s="52"/>
      <c r="CB1269" s="52"/>
      <c r="CC1269" s="52"/>
      <c r="CD1269" s="52"/>
      <c r="CE1269" s="52"/>
      <c r="CF1269" s="52"/>
      <c r="CG1269" s="52"/>
      <c r="CH1269" s="52"/>
      <c r="CI1269" s="52"/>
      <c r="CJ1269" s="52"/>
      <c r="CK1269" s="52"/>
      <c r="CL1269" s="52"/>
      <c r="CM1269" s="52"/>
      <c r="CN1269" s="52"/>
      <c r="CO1269" s="52"/>
      <c r="CP1269" s="52"/>
      <c r="CQ1269" s="52"/>
      <c r="CR1269" s="52"/>
      <c r="CS1269" s="52"/>
      <c r="CT1269" s="52"/>
      <c r="CU1269" s="52"/>
      <c r="CV1269" s="52"/>
      <c r="CW1269" s="52"/>
      <c r="CX1269" s="52"/>
      <c r="CY1269" s="52"/>
      <c r="CZ1269" s="52"/>
      <c r="DA1269" s="52"/>
      <c r="DB1269" s="52"/>
      <c r="DC1269" s="52"/>
      <c r="DD1269" s="52"/>
      <c r="DE1269" s="52"/>
      <c r="DF1269" s="52"/>
      <c r="DG1269" s="52"/>
      <c r="DH1269" s="52"/>
      <c r="DI1269" s="52"/>
      <c r="DJ1269" s="52"/>
      <c r="DK1269" s="52"/>
      <c r="DL1269" s="52"/>
      <c r="DM1269" s="52"/>
      <c r="DN1269" s="52"/>
      <c r="DO1269" s="52"/>
      <c r="DP1269" s="52"/>
      <c r="DQ1269" s="52"/>
      <c r="DR1269" s="52"/>
      <c r="DS1269" s="52"/>
      <c r="DT1269" s="52"/>
      <c r="DU1269" s="52"/>
      <c r="DV1269" s="52"/>
      <c r="DW1269" s="52"/>
      <c r="DX1269" s="52"/>
      <c r="DY1269" s="52"/>
    </row>
    <row r="1270" spans="1:129" x14ac:dyDescent="0.25">
      <c r="A1270" t="s">
        <v>6</v>
      </c>
      <c r="B1270" s="5">
        <v>416</v>
      </c>
      <c r="D1270" s="5">
        <f t="shared" si="209"/>
        <v>416</v>
      </c>
      <c r="F1270" s="5">
        <f>SUM(J1270:BZ1270)</f>
        <v>0</v>
      </c>
      <c r="I1270" s="52"/>
      <c r="J1270" s="103"/>
      <c r="K1270" s="55"/>
      <c r="L1270" s="52"/>
      <c r="M1270" s="55"/>
      <c r="N1270" s="52"/>
      <c r="O1270" s="52"/>
      <c r="P1270" s="95"/>
      <c r="Q1270" s="52"/>
      <c r="R1270" s="52"/>
      <c r="S1270" s="52"/>
      <c r="T1270" s="52"/>
      <c r="U1270" s="52"/>
      <c r="V1270" s="52"/>
      <c r="W1270" s="52"/>
      <c r="X1270" s="52"/>
      <c r="Y1270" s="52"/>
      <c r="Z1270" s="52"/>
      <c r="AA1270" s="52"/>
      <c r="AB1270" s="52"/>
      <c r="AC1270" s="52"/>
      <c r="AD1270" s="52"/>
      <c r="AE1270" s="52"/>
      <c r="AF1270" s="52"/>
      <c r="AG1270" s="52"/>
      <c r="AH1270" s="52"/>
      <c r="AI1270" s="52"/>
      <c r="AJ1270" s="52"/>
      <c r="AK1270" s="52"/>
      <c r="AL1270" s="52"/>
      <c r="AM1270" s="52"/>
      <c r="AN1270" s="52"/>
      <c r="AO1270" s="52"/>
      <c r="AP1270" s="52"/>
      <c r="AQ1270" s="52"/>
      <c r="AR1270" s="52"/>
      <c r="AS1270" s="52"/>
      <c r="AT1270" s="52"/>
      <c r="AU1270" s="52"/>
      <c r="AV1270" s="52"/>
      <c r="AW1270" s="52"/>
      <c r="AX1270" s="52"/>
      <c r="AY1270" s="52"/>
      <c r="AZ1270" s="52"/>
      <c r="BA1270" s="52"/>
      <c r="BB1270" s="52"/>
      <c r="BC1270" s="52"/>
      <c r="BD1270" s="52"/>
      <c r="BE1270" s="52"/>
      <c r="BF1270" s="52"/>
      <c r="BG1270" s="52"/>
      <c r="BH1270" s="52"/>
      <c r="BI1270" s="52"/>
      <c r="BJ1270" s="52"/>
      <c r="BK1270" s="52"/>
      <c r="BL1270" s="52"/>
      <c r="BM1270" s="52"/>
      <c r="BN1270" s="52"/>
      <c r="BO1270" s="52"/>
      <c r="BP1270" s="52"/>
      <c r="BQ1270" s="52"/>
      <c r="BR1270" s="52"/>
      <c r="BS1270" s="52"/>
      <c r="BT1270" s="52"/>
      <c r="BU1270" s="52"/>
      <c r="BV1270" s="52"/>
      <c r="BW1270" s="52"/>
      <c r="BX1270" s="52"/>
      <c r="BY1270" s="52"/>
      <c r="BZ1270" s="52"/>
      <c r="CA1270" s="52"/>
      <c r="CB1270" s="52"/>
      <c r="CC1270" s="52"/>
      <c r="CD1270" s="52"/>
      <c r="CE1270" s="52"/>
      <c r="CF1270" s="52"/>
      <c r="CG1270" s="52"/>
      <c r="CH1270" s="52"/>
      <c r="CI1270" s="52"/>
      <c r="CJ1270" s="52"/>
      <c r="CK1270" s="52"/>
      <c r="CL1270" s="52"/>
      <c r="CM1270" s="52"/>
      <c r="CN1270" s="52"/>
      <c r="CO1270" s="52"/>
      <c r="CP1270" s="52"/>
      <c r="CQ1270" s="52"/>
      <c r="CR1270" s="52"/>
      <c r="CS1270" s="52"/>
      <c r="CT1270" s="52"/>
      <c r="CU1270" s="52"/>
      <c r="CV1270" s="52"/>
      <c r="CW1270" s="52"/>
      <c r="CX1270" s="52"/>
      <c r="CY1270" s="52"/>
      <c r="CZ1270" s="52"/>
      <c r="DA1270" s="52"/>
      <c r="DB1270" s="52"/>
      <c r="DC1270" s="52"/>
      <c r="DD1270" s="52"/>
      <c r="DE1270" s="52"/>
      <c r="DF1270" s="52"/>
      <c r="DG1270" s="52"/>
      <c r="DH1270" s="52"/>
      <c r="DI1270" s="52"/>
      <c r="DJ1270" s="52"/>
      <c r="DK1270" s="52"/>
      <c r="DL1270" s="52"/>
      <c r="DM1270" s="52"/>
      <c r="DN1270" s="52"/>
      <c r="DO1270" s="52"/>
      <c r="DP1270" s="52"/>
      <c r="DQ1270" s="52"/>
      <c r="DR1270" s="52"/>
      <c r="DS1270" s="52"/>
      <c r="DT1270" s="52"/>
      <c r="DU1270" s="52"/>
      <c r="DV1270" s="52"/>
      <c r="DW1270" s="52"/>
      <c r="DX1270" s="52"/>
      <c r="DY1270" s="52"/>
    </row>
    <row r="1271" spans="1:129" x14ac:dyDescent="0.25">
      <c r="A1271" t="s">
        <v>7</v>
      </c>
      <c r="B1271" s="5">
        <v>416</v>
      </c>
      <c r="D1271" s="5">
        <f t="shared" si="209"/>
        <v>416</v>
      </c>
      <c r="F1271" s="5">
        <f t="shared" si="210"/>
        <v>0</v>
      </c>
      <c r="I1271" s="52"/>
      <c r="J1271" s="103"/>
      <c r="K1271" s="55"/>
      <c r="L1271" s="52"/>
      <c r="M1271" s="55"/>
      <c r="N1271" s="52"/>
      <c r="O1271" s="52"/>
      <c r="P1271" s="95"/>
      <c r="Q1271" s="52"/>
      <c r="R1271" s="52"/>
      <c r="S1271" s="52"/>
      <c r="T1271" s="52"/>
      <c r="U1271" s="52"/>
      <c r="V1271" s="52"/>
      <c r="W1271" s="52"/>
      <c r="X1271" s="52"/>
      <c r="Y1271" s="52"/>
      <c r="Z1271" s="52"/>
      <c r="AA1271" s="52"/>
      <c r="AB1271" s="52"/>
      <c r="AC1271" s="52"/>
      <c r="AD1271" s="52"/>
      <c r="AE1271" s="52"/>
      <c r="AF1271" s="52"/>
      <c r="AG1271" s="52"/>
      <c r="AH1271" s="52"/>
      <c r="AI1271" s="52"/>
      <c r="AJ1271" s="52"/>
      <c r="AK1271" s="52"/>
      <c r="AL1271" s="52"/>
      <c r="AM1271" s="52"/>
      <c r="AN1271" s="52"/>
      <c r="AO1271" s="52"/>
      <c r="AP1271" s="52"/>
      <c r="AQ1271" s="52"/>
      <c r="AR1271" s="52"/>
      <c r="AS1271" s="52"/>
      <c r="AT1271" s="52"/>
      <c r="AU1271" s="52"/>
      <c r="AV1271" s="52"/>
      <c r="AW1271" s="52"/>
      <c r="AX1271" s="52"/>
      <c r="AY1271" s="52"/>
      <c r="AZ1271" s="52"/>
      <c r="BA1271" s="52"/>
      <c r="BB1271" s="52"/>
      <c r="BC1271" s="52"/>
      <c r="BD1271" s="52"/>
      <c r="BE1271" s="52"/>
      <c r="BF1271" s="52"/>
      <c r="BG1271" s="52"/>
      <c r="BH1271" s="52"/>
      <c r="BI1271" s="52"/>
      <c r="BJ1271" s="52"/>
      <c r="BK1271" s="52"/>
      <c r="BL1271" s="52"/>
      <c r="BM1271" s="52"/>
      <c r="BN1271" s="52"/>
      <c r="BO1271" s="52"/>
      <c r="BP1271" s="52"/>
      <c r="BQ1271" s="52"/>
      <c r="BR1271" s="52"/>
      <c r="BS1271" s="52"/>
      <c r="BT1271" s="52"/>
      <c r="BU1271" s="52"/>
      <c r="BV1271" s="52"/>
      <c r="BW1271" s="52"/>
      <c r="BX1271" s="52"/>
      <c r="BY1271" s="52"/>
      <c r="BZ1271" s="52"/>
      <c r="CA1271" s="52"/>
      <c r="CB1271" s="52"/>
      <c r="CC1271" s="52"/>
      <c r="CD1271" s="52"/>
      <c r="CE1271" s="52"/>
      <c r="CF1271" s="52"/>
      <c r="CG1271" s="52"/>
      <c r="CH1271" s="52"/>
      <c r="CI1271" s="52"/>
      <c r="CJ1271" s="52"/>
      <c r="CK1271" s="52"/>
      <c r="CL1271" s="52"/>
      <c r="CM1271" s="52"/>
      <c r="CN1271" s="52"/>
      <c r="CO1271" s="52"/>
      <c r="CP1271" s="52"/>
      <c r="CQ1271" s="52"/>
      <c r="CR1271" s="52"/>
      <c r="CS1271" s="52"/>
      <c r="CT1271" s="52"/>
      <c r="CU1271" s="52"/>
      <c r="CV1271" s="52"/>
      <c r="CW1271" s="52"/>
      <c r="CX1271" s="52"/>
      <c r="CY1271" s="52"/>
      <c r="CZ1271" s="52"/>
      <c r="DA1271" s="52"/>
      <c r="DB1271" s="52"/>
      <c r="DC1271" s="52"/>
      <c r="DD1271" s="52"/>
      <c r="DE1271" s="52"/>
      <c r="DF1271" s="52"/>
      <c r="DG1271" s="52"/>
      <c r="DH1271" s="52"/>
      <c r="DI1271" s="52"/>
      <c r="DJ1271" s="52"/>
      <c r="DK1271" s="52"/>
      <c r="DL1271" s="52"/>
      <c r="DM1271" s="52"/>
      <c r="DN1271" s="52"/>
      <c r="DO1271" s="52"/>
      <c r="DP1271" s="52"/>
      <c r="DQ1271" s="52"/>
      <c r="DR1271" s="52"/>
      <c r="DS1271" s="52"/>
      <c r="DT1271" s="52"/>
      <c r="DU1271" s="52"/>
      <c r="DV1271" s="52"/>
      <c r="DW1271" s="52"/>
      <c r="DX1271" s="52"/>
      <c r="DY1271" s="52"/>
    </row>
    <row r="1272" spans="1:129" x14ac:dyDescent="0.25">
      <c r="A1272" s="19" t="s">
        <v>55</v>
      </c>
      <c r="B1272" s="5">
        <v>417</v>
      </c>
      <c r="D1272" s="5">
        <f t="shared" si="209"/>
        <v>417</v>
      </c>
      <c r="F1272" s="5">
        <f t="shared" si="210"/>
        <v>0</v>
      </c>
      <c r="I1272" s="52"/>
      <c r="J1272" s="103"/>
      <c r="K1272" s="55"/>
      <c r="L1272" s="52"/>
      <c r="M1272" s="55"/>
      <c r="N1272" s="52"/>
      <c r="O1272" s="52"/>
      <c r="P1272" s="95"/>
      <c r="Q1272" s="52"/>
      <c r="R1272" s="52"/>
      <c r="S1272" s="52"/>
      <c r="T1272" s="52"/>
      <c r="U1272" s="52"/>
      <c r="V1272" s="52"/>
      <c r="W1272" s="52"/>
      <c r="X1272" s="52"/>
      <c r="Y1272" s="52"/>
      <c r="Z1272" s="52"/>
      <c r="AA1272" s="52"/>
      <c r="AB1272" s="52"/>
      <c r="AC1272" s="52"/>
      <c r="AD1272" s="52"/>
      <c r="AE1272" s="52"/>
      <c r="AF1272" s="52"/>
      <c r="AG1272" s="52"/>
      <c r="AH1272" s="52"/>
      <c r="AI1272" s="52"/>
      <c r="AJ1272" s="52"/>
      <c r="AK1272" s="52"/>
      <c r="AL1272" s="52"/>
      <c r="AM1272" s="52"/>
      <c r="AN1272" s="52"/>
      <c r="AO1272" s="52"/>
      <c r="AP1272" s="52"/>
      <c r="AQ1272" s="52"/>
      <c r="AR1272" s="52"/>
      <c r="AS1272" s="52"/>
      <c r="AT1272" s="52"/>
      <c r="AU1272" s="52"/>
      <c r="AV1272" s="52"/>
      <c r="AW1272" s="52"/>
      <c r="AX1272" s="52"/>
      <c r="AY1272" s="52"/>
      <c r="AZ1272" s="52"/>
      <c r="BA1272" s="52"/>
      <c r="BB1272" s="52"/>
      <c r="BC1272" s="52"/>
      <c r="BD1272" s="52"/>
      <c r="BE1272" s="52"/>
      <c r="BF1272" s="52"/>
      <c r="BG1272" s="52"/>
      <c r="BH1272" s="52"/>
      <c r="BI1272" s="52"/>
      <c r="BJ1272" s="52"/>
      <c r="BK1272" s="52"/>
      <c r="BL1272" s="52"/>
      <c r="BM1272" s="52"/>
      <c r="BN1272" s="52"/>
      <c r="BO1272" s="52"/>
      <c r="BP1272" s="52"/>
      <c r="BQ1272" s="52"/>
      <c r="BR1272" s="52"/>
      <c r="BS1272" s="52"/>
      <c r="BT1272" s="52"/>
      <c r="BU1272" s="52"/>
      <c r="BV1272" s="52"/>
      <c r="BW1272" s="52"/>
      <c r="BX1272" s="52"/>
      <c r="BY1272" s="52"/>
      <c r="BZ1272" s="52"/>
      <c r="CA1272" s="52"/>
      <c r="CB1272" s="52"/>
      <c r="CC1272" s="52"/>
      <c r="CD1272" s="52"/>
      <c r="CE1272" s="52"/>
      <c r="CF1272" s="52"/>
      <c r="CG1272" s="52"/>
      <c r="CH1272" s="52"/>
      <c r="CI1272" s="52"/>
      <c r="CJ1272" s="52"/>
      <c r="CK1272" s="52"/>
      <c r="CL1272" s="52"/>
      <c r="CM1272" s="52"/>
      <c r="CN1272" s="52"/>
      <c r="CO1272" s="52"/>
      <c r="CP1272" s="52"/>
      <c r="CQ1272" s="52"/>
      <c r="CR1272" s="52"/>
      <c r="CS1272" s="52"/>
      <c r="CT1272" s="52"/>
      <c r="CU1272" s="52"/>
      <c r="CV1272" s="52"/>
      <c r="CW1272" s="52"/>
      <c r="CX1272" s="52"/>
      <c r="CY1272" s="52"/>
      <c r="CZ1272" s="52"/>
      <c r="DA1272" s="52"/>
      <c r="DB1272" s="52"/>
      <c r="DC1272" s="52"/>
      <c r="DD1272" s="52"/>
      <c r="DE1272" s="52"/>
      <c r="DF1272" s="52"/>
      <c r="DG1272" s="52"/>
      <c r="DH1272" s="52"/>
      <c r="DI1272" s="52"/>
      <c r="DJ1272" s="52"/>
      <c r="DK1272" s="52"/>
      <c r="DL1272" s="52"/>
      <c r="DM1272" s="52"/>
      <c r="DN1272" s="52"/>
      <c r="DO1272" s="52"/>
      <c r="DP1272" s="52"/>
      <c r="DQ1272" s="52"/>
      <c r="DR1272" s="52"/>
      <c r="DS1272" s="52"/>
      <c r="DT1272" s="52"/>
      <c r="DU1272" s="52"/>
      <c r="DV1272" s="52"/>
      <c r="DW1272" s="52"/>
      <c r="DX1272" s="52"/>
      <c r="DY1272" s="52"/>
    </row>
    <row r="1273" spans="1:129" x14ac:dyDescent="0.25">
      <c r="A1273" s="19" t="s">
        <v>9</v>
      </c>
      <c r="B1273" s="5">
        <v>417</v>
      </c>
      <c r="D1273" s="5">
        <f t="shared" si="209"/>
        <v>417</v>
      </c>
      <c r="F1273" s="5">
        <f>SUM(J1273:BZ1273)</f>
        <v>0</v>
      </c>
      <c r="I1273" s="52"/>
      <c r="J1273" s="103"/>
      <c r="K1273" s="55"/>
      <c r="L1273" s="52"/>
      <c r="M1273" s="55"/>
      <c r="N1273" s="52"/>
      <c r="O1273" s="52"/>
      <c r="P1273" s="95"/>
      <c r="Q1273" s="52"/>
      <c r="R1273" s="52"/>
      <c r="S1273" s="52"/>
      <c r="T1273" s="52"/>
      <c r="U1273" s="52"/>
      <c r="V1273" s="52"/>
      <c r="W1273" s="52"/>
      <c r="X1273" s="52"/>
      <c r="Y1273" s="52"/>
      <c r="Z1273" s="52"/>
      <c r="AA1273" s="52"/>
      <c r="AB1273" s="52"/>
      <c r="AC1273" s="52"/>
      <c r="AD1273" s="52"/>
      <c r="AE1273" s="52"/>
      <c r="AF1273" s="52"/>
      <c r="AG1273" s="52"/>
      <c r="AH1273" s="52"/>
      <c r="AI1273" s="52"/>
      <c r="AJ1273" s="52"/>
      <c r="AK1273" s="52"/>
      <c r="AL1273" s="52"/>
      <c r="AM1273" s="52"/>
      <c r="AN1273" s="52"/>
      <c r="AO1273" s="52"/>
      <c r="AP1273" s="52"/>
      <c r="AQ1273" s="52"/>
      <c r="AR1273" s="52"/>
      <c r="AS1273" s="52"/>
      <c r="AT1273" s="52"/>
      <c r="AU1273" s="52"/>
      <c r="AV1273" s="52"/>
      <c r="AW1273" s="52"/>
      <c r="AX1273" s="52"/>
      <c r="AY1273" s="52"/>
      <c r="AZ1273" s="52"/>
      <c r="BA1273" s="52"/>
      <c r="BB1273" s="52"/>
      <c r="BC1273" s="52"/>
      <c r="BD1273" s="52"/>
      <c r="BE1273" s="52"/>
      <c r="BF1273" s="52"/>
      <c r="BG1273" s="52"/>
      <c r="BH1273" s="52"/>
      <c r="BI1273" s="52"/>
      <c r="BJ1273" s="52"/>
      <c r="BK1273" s="52"/>
      <c r="BL1273" s="52"/>
      <c r="BM1273" s="52"/>
      <c r="BN1273" s="52"/>
      <c r="BO1273" s="52"/>
      <c r="BP1273" s="52"/>
      <c r="BQ1273" s="52"/>
      <c r="BR1273" s="52"/>
      <c r="BS1273" s="52"/>
      <c r="BT1273" s="52"/>
      <c r="BU1273" s="52"/>
      <c r="BV1273" s="52"/>
      <c r="BW1273" s="52"/>
      <c r="BX1273" s="52"/>
      <c r="BY1273" s="52"/>
      <c r="BZ1273" s="52"/>
      <c r="CA1273" s="52"/>
      <c r="CB1273" s="52"/>
      <c r="CC1273" s="52"/>
      <c r="CD1273" s="52"/>
      <c r="CE1273" s="52"/>
      <c r="CF1273" s="52"/>
      <c r="CG1273" s="52"/>
      <c r="CH1273" s="52"/>
      <c r="CI1273" s="52"/>
      <c r="CJ1273" s="52"/>
      <c r="CK1273" s="52"/>
      <c r="CL1273" s="52"/>
      <c r="CM1273" s="52"/>
      <c r="CN1273" s="52"/>
      <c r="CO1273" s="52"/>
      <c r="CP1273" s="52"/>
      <c r="CQ1273" s="52"/>
      <c r="CR1273" s="52"/>
      <c r="CS1273" s="52"/>
      <c r="CT1273" s="52"/>
      <c r="CU1273" s="52"/>
      <c r="CV1273" s="52"/>
      <c r="CW1273" s="52"/>
      <c r="CX1273" s="52"/>
      <c r="CY1273" s="52"/>
      <c r="CZ1273" s="52"/>
      <c r="DA1273" s="52"/>
      <c r="DB1273" s="52"/>
      <c r="DC1273" s="52"/>
      <c r="DD1273" s="52"/>
      <c r="DE1273" s="52"/>
      <c r="DF1273" s="52"/>
      <c r="DG1273" s="52"/>
      <c r="DH1273" s="52"/>
      <c r="DI1273" s="52"/>
      <c r="DJ1273" s="52"/>
      <c r="DK1273" s="52"/>
      <c r="DL1273" s="52"/>
      <c r="DM1273" s="52"/>
      <c r="DN1273" s="52"/>
      <c r="DO1273" s="52"/>
      <c r="DP1273" s="52"/>
      <c r="DQ1273" s="52"/>
      <c r="DR1273" s="52"/>
      <c r="DS1273" s="52"/>
      <c r="DT1273" s="52"/>
      <c r="DU1273" s="52"/>
      <c r="DV1273" s="52"/>
      <c r="DW1273" s="52"/>
      <c r="DX1273" s="52"/>
      <c r="DY1273" s="52"/>
    </row>
    <row r="1274" spans="1:129" x14ac:dyDescent="0.25">
      <c r="A1274" s="19" t="s">
        <v>10</v>
      </c>
      <c r="B1274" s="5">
        <v>417</v>
      </c>
      <c r="D1274" s="5">
        <f t="shared" si="209"/>
        <v>366</v>
      </c>
      <c r="F1274" s="5">
        <f>SUM(J1274:BZ1274)</f>
        <v>51</v>
      </c>
      <c r="I1274" s="52"/>
      <c r="J1274" s="103"/>
      <c r="K1274" s="103"/>
      <c r="L1274" s="52"/>
      <c r="M1274" s="55"/>
      <c r="N1274" s="52"/>
      <c r="O1274" s="52"/>
      <c r="P1274" s="95"/>
      <c r="Q1274" s="52"/>
      <c r="R1274" s="52"/>
      <c r="S1274" s="55">
        <f>51</f>
        <v>51</v>
      </c>
      <c r="T1274" s="52"/>
      <c r="U1274" s="52"/>
      <c r="V1274" s="52"/>
      <c r="W1274" s="52"/>
      <c r="X1274" s="52"/>
      <c r="Y1274" s="52"/>
      <c r="Z1274" s="52"/>
      <c r="AA1274" s="52"/>
      <c r="AB1274" s="52"/>
      <c r="AC1274" s="52"/>
      <c r="AD1274" s="52"/>
      <c r="AE1274" s="52"/>
      <c r="AF1274" s="52"/>
      <c r="AG1274" s="52"/>
      <c r="AH1274" s="52"/>
      <c r="AI1274" s="52"/>
      <c r="AJ1274" s="52"/>
      <c r="AK1274" s="52"/>
      <c r="AL1274" s="52"/>
      <c r="AM1274" s="52"/>
      <c r="AN1274" s="52"/>
      <c r="AO1274" s="52"/>
      <c r="AP1274" s="52"/>
      <c r="AQ1274" s="52"/>
      <c r="AR1274" s="52"/>
      <c r="AS1274" s="52"/>
      <c r="AT1274" s="52"/>
      <c r="AU1274" s="52"/>
      <c r="AV1274" s="52"/>
      <c r="AW1274" s="52"/>
      <c r="AX1274" s="52"/>
      <c r="AY1274" s="52"/>
      <c r="AZ1274" s="52"/>
      <c r="BA1274" s="52"/>
      <c r="BB1274" s="52"/>
      <c r="BC1274" s="52"/>
      <c r="BD1274" s="52"/>
      <c r="BE1274" s="52"/>
      <c r="BF1274" s="52"/>
      <c r="BG1274" s="52"/>
      <c r="BH1274" s="52"/>
      <c r="BI1274" s="52"/>
      <c r="BJ1274" s="52"/>
      <c r="BK1274" s="52"/>
      <c r="BL1274" s="52"/>
      <c r="BM1274" s="52"/>
      <c r="BN1274" s="52"/>
      <c r="BO1274" s="52"/>
      <c r="BP1274" s="52"/>
      <c r="BQ1274" s="52"/>
      <c r="BR1274" s="52"/>
      <c r="BS1274" s="52"/>
      <c r="BT1274" s="52"/>
      <c r="BU1274" s="52"/>
      <c r="BV1274" s="52"/>
      <c r="BW1274" s="52"/>
      <c r="BX1274" s="52"/>
      <c r="BY1274" s="52"/>
      <c r="BZ1274" s="52"/>
      <c r="CA1274" s="52"/>
      <c r="CB1274" s="52"/>
      <c r="CC1274" s="52"/>
      <c r="CD1274" s="52"/>
      <c r="CE1274" s="52"/>
      <c r="CF1274" s="52"/>
      <c r="CG1274" s="52"/>
      <c r="CH1274" s="52"/>
      <c r="CI1274" s="52"/>
      <c r="CJ1274" s="52"/>
      <c r="CK1274" s="52"/>
      <c r="CL1274" s="52"/>
      <c r="CM1274" s="52"/>
      <c r="CN1274" s="52"/>
      <c r="CO1274" s="52"/>
      <c r="CP1274" s="52"/>
      <c r="CQ1274" s="52"/>
      <c r="CR1274" s="52"/>
      <c r="CS1274" s="52"/>
      <c r="CT1274" s="52"/>
      <c r="CU1274" s="52"/>
      <c r="CV1274" s="52"/>
      <c r="CW1274" s="52"/>
      <c r="CX1274" s="52"/>
      <c r="CY1274" s="52"/>
      <c r="CZ1274" s="52"/>
      <c r="DA1274" s="52"/>
      <c r="DB1274" s="52"/>
      <c r="DC1274" s="52"/>
      <c r="DD1274" s="52"/>
      <c r="DE1274" s="52"/>
      <c r="DF1274" s="52"/>
      <c r="DG1274" s="52"/>
      <c r="DH1274" s="52"/>
      <c r="DI1274" s="52"/>
      <c r="DJ1274" s="52"/>
      <c r="DK1274" s="52"/>
      <c r="DL1274" s="52"/>
      <c r="DM1274" s="52"/>
      <c r="DN1274" s="52"/>
      <c r="DO1274" s="52"/>
      <c r="DP1274" s="52"/>
      <c r="DQ1274" s="52"/>
      <c r="DR1274" s="52"/>
      <c r="DS1274" s="52"/>
      <c r="DT1274" s="52"/>
      <c r="DU1274" s="52"/>
      <c r="DV1274" s="52"/>
      <c r="DW1274" s="52"/>
      <c r="DX1274" s="52"/>
      <c r="DY1274" s="52"/>
    </row>
    <row r="1275" spans="1:129" x14ac:dyDescent="0.25">
      <c r="A1275" s="19" t="s">
        <v>11</v>
      </c>
      <c r="B1275" s="5">
        <v>417</v>
      </c>
      <c r="D1275" s="5">
        <f t="shared" si="209"/>
        <v>368</v>
      </c>
      <c r="F1275" s="5">
        <f t="shared" si="210"/>
        <v>49</v>
      </c>
      <c r="I1275" s="52"/>
      <c r="J1275" s="103"/>
      <c r="K1275" s="55"/>
      <c r="L1275" s="55"/>
      <c r="M1275" s="55"/>
      <c r="N1275" s="52"/>
      <c r="O1275" s="52"/>
      <c r="P1275" s="95"/>
      <c r="Q1275" s="55">
        <f>49</f>
        <v>49</v>
      </c>
      <c r="R1275" s="52"/>
      <c r="S1275" s="52"/>
      <c r="T1275" s="52"/>
      <c r="U1275" s="52"/>
      <c r="V1275" s="52"/>
      <c r="W1275" s="52"/>
      <c r="X1275" s="52"/>
      <c r="Y1275" s="52"/>
      <c r="Z1275" s="52"/>
      <c r="AA1275" s="52"/>
      <c r="AB1275" s="52"/>
      <c r="AC1275" s="52"/>
      <c r="AD1275" s="52"/>
      <c r="AE1275" s="52"/>
      <c r="AF1275" s="52"/>
      <c r="AG1275" s="52"/>
      <c r="AH1275" s="52"/>
      <c r="AI1275" s="52"/>
      <c r="AJ1275" s="52"/>
      <c r="AK1275" s="52"/>
      <c r="AL1275" s="52"/>
      <c r="AM1275" s="52"/>
      <c r="AN1275" s="52"/>
      <c r="AO1275" s="52"/>
      <c r="AP1275" s="52"/>
      <c r="AQ1275" s="52"/>
      <c r="AR1275" s="52"/>
      <c r="AS1275" s="52"/>
      <c r="AT1275" s="52"/>
      <c r="AU1275" s="52"/>
      <c r="AV1275" s="52"/>
      <c r="AW1275" s="52"/>
      <c r="AX1275" s="52"/>
      <c r="AY1275" s="52"/>
      <c r="AZ1275" s="52"/>
      <c r="BA1275" s="52"/>
      <c r="BB1275" s="52"/>
      <c r="BC1275" s="52"/>
      <c r="BD1275" s="52"/>
      <c r="BE1275" s="52"/>
      <c r="BF1275" s="52"/>
      <c r="BG1275" s="52"/>
      <c r="BH1275" s="52"/>
      <c r="BI1275" s="52"/>
      <c r="BJ1275" s="52"/>
      <c r="BK1275" s="52"/>
      <c r="BL1275" s="52"/>
      <c r="BM1275" s="52"/>
      <c r="BN1275" s="52"/>
      <c r="BO1275" s="52"/>
      <c r="BP1275" s="52"/>
      <c r="BQ1275" s="52"/>
      <c r="BR1275" s="52"/>
      <c r="BS1275" s="52"/>
      <c r="BT1275" s="52"/>
      <c r="BU1275" s="52"/>
      <c r="BV1275" s="52"/>
      <c r="BW1275" s="52"/>
      <c r="BX1275" s="52"/>
      <c r="BY1275" s="52"/>
      <c r="BZ1275" s="52"/>
      <c r="CA1275" s="52"/>
      <c r="CB1275" s="52"/>
      <c r="CC1275" s="52"/>
      <c r="CD1275" s="52"/>
      <c r="CE1275" s="52"/>
      <c r="CF1275" s="52"/>
      <c r="CG1275" s="52"/>
      <c r="CH1275" s="52"/>
      <c r="CI1275" s="52"/>
      <c r="CJ1275" s="52"/>
      <c r="CK1275" s="52"/>
      <c r="CL1275" s="52"/>
      <c r="CM1275" s="52"/>
      <c r="CN1275" s="52"/>
      <c r="CO1275" s="52"/>
      <c r="CP1275" s="52"/>
      <c r="CQ1275" s="52"/>
      <c r="CR1275" s="52"/>
      <c r="CS1275" s="52"/>
      <c r="CT1275" s="52"/>
      <c r="CU1275" s="52"/>
      <c r="CV1275" s="52"/>
      <c r="CW1275" s="52"/>
      <c r="CX1275" s="52"/>
      <c r="CY1275" s="52"/>
      <c r="CZ1275" s="52"/>
      <c r="DA1275" s="52"/>
      <c r="DB1275" s="52"/>
      <c r="DC1275" s="52"/>
      <c r="DD1275" s="52"/>
      <c r="DE1275" s="52"/>
      <c r="DF1275" s="52"/>
      <c r="DG1275" s="52"/>
      <c r="DH1275" s="52"/>
      <c r="DI1275" s="52"/>
      <c r="DJ1275" s="52"/>
      <c r="DK1275" s="52"/>
      <c r="DL1275" s="52"/>
      <c r="DM1275" s="52"/>
      <c r="DN1275" s="52"/>
      <c r="DO1275" s="52"/>
      <c r="DP1275" s="52"/>
      <c r="DQ1275" s="52"/>
      <c r="DR1275" s="52"/>
      <c r="DS1275" s="52"/>
      <c r="DT1275" s="52"/>
      <c r="DU1275" s="52"/>
      <c r="DV1275" s="52"/>
      <c r="DW1275" s="52"/>
      <c r="DX1275" s="52"/>
      <c r="DY1275" s="52"/>
    </row>
    <row r="1276" spans="1:129" x14ac:dyDescent="0.25">
      <c r="A1276" s="19" t="s">
        <v>12</v>
      </c>
      <c r="B1276" s="5">
        <v>417</v>
      </c>
      <c r="D1276" s="5">
        <f t="shared" si="209"/>
        <v>417</v>
      </c>
      <c r="F1276" s="5">
        <f>SUM(J1276:BZ1276)</f>
        <v>0</v>
      </c>
      <c r="I1276" s="52"/>
      <c r="J1276" s="103"/>
      <c r="K1276" s="55"/>
      <c r="L1276" s="52"/>
      <c r="M1276" s="55"/>
      <c r="N1276" s="52"/>
      <c r="O1276" s="52"/>
      <c r="P1276" s="95"/>
      <c r="Q1276" s="52"/>
      <c r="R1276" s="52"/>
      <c r="S1276" s="52"/>
      <c r="T1276" s="52"/>
      <c r="U1276" s="52"/>
      <c r="V1276" s="55"/>
      <c r="W1276" s="52"/>
      <c r="X1276" s="52"/>
      <c r="Y1276" s="52"/>
      <c r="Z1276" s="52"/>
      <c r="AA1276" s="52"/>
      <c r="AB1276" s="52"/>
      <c r="AC1276" s="52"/>
      <c r="AD1276" s="52"/>
      <c r="AE1276" s="52"/>
      <c r="AF1276" s="52"/>
      <c r="AG1276" s="52"/>
      <c r="AH1276" s="52"/>
      <c r="AI1276" s="52"/>
      <c r="AJ1276" s="52"/>
      <c r="AK1276" s="52"/>
      <c r="AL1276" s="52"/>
      <c r="AM1276" s="52"/>
      <c r="AN1276" s="52"/>
      <c r="AO1276" s="52"/>
      <c r="AP1276" s="52"/>
      <c r="AQ1276" s="52"/>
      <c r="AR1276" s="52"/>
      <c r="AS1276" s="52"/>
      <c r="AT1276" s="52"/>
      <c r="AU1276" s="52"/>
      <c r="AV1276" s="52"/>
      <c r="AW1276" s="52"/>
      <c r="AX1276" s="52"/>
      <c r="AY1276" s="52"/>
      <c r="AZ1276" s="52"/>
      <c r="BA1276" s="52"/>
      <c r="BB1276" s="52"/>
      <c r="BC1276" s="52"/>
      <c r="BD1276" s="52"/>
      <c r="BE1276" s="52"/>
      <c r="BF1276" s="52"/>
      <c r="BG1276" s="52"/>
      <c r="BH1276" s="52"/>
      <c r="BI1276" s="52"/>
      <c r="BJ1276" s="52"/>
      <c r="BK1276" s="52"/>
      <c r="BL1276" s="52"/>
      <c r="BM1276" s="52"/>
      <c r="BN1276" s="52"/>
      <c r="BO1276" s="52"/>
      <c r="BP1276" s="52"/>
      <c r="BQ1276" s="52"/>
      <c r="BR1276" s="52"/>
      <c r="BS1276" s="52"/>
      <c r="BT1276" s="52"/>
      <c r="BU1276" s="52"/>
      <c r="BV1276" s="52"/>
      <c r="BW1276" s="52"/>
      <c r="BX1276" s="52"/>
      <c r="BY1276" s="52"/>
      <c r="BZ1276" s="52"/>
      <c r="CA1276" s="52"/>
      <c r="CB1276" s="52"/>
      <c r="CC1276" s="52"/>
      <c r="CD1276" s="52"/>
      <c r="CE1276" s="52"/>
      <c r="CF1276" s="52"/>
      <c r="CG1276" s="52"/>
      <c r="CH1276" s="52"/>
      <c r="CI1276" s="52"/>
      <c r="CJ1276" s="52"/>
      <c r="CK1276" s="52"/>
      <c r="CL1276" s="52"/>
      <c r="CM1276" s="52"/>
      <c r="CN1276" s="52"/>
      <c r="CO1276" s="52"/>
      <c r="CP1276" s="52"/>
      <c r="CQ1276" s="52"/>
      <c r="CR1276" s="52"/>
      <c r="CS1276" s="52"/>
      <c r="CT1276" s="52"/>
      <c r="CU1276" s="52"/>
      <c r="CV1276" s="52"/>
      <c r="CW1276" s="52"/>
      <c r="CX1276" s="52"/>
      <c r="CY1276" s="52"/>
      <c r="CZ1276" s="52"/>
      <c r="DA1276" s="52"/>
      <c r="DB1276" s="52"/>
      <c r="DC1276" s="52"/>
      <c r="DD1276" s="52"/>
      <c r="DE1276" s="52"/>
      <c r="DF1276" s="52"/>
      <c r="DG1276" s="52"/>
      <c r="DH1276" s="52"/>
      <c r="DI1276" s="52"/>
      <c r="DJ1276" s="52"/>
      <c r="DK1276" s="52"/>
      <c r="DL1276" s="52"/>
      <c r="DM1276" s="52"/>
      <c r="DN1276" s="52"/>
      <c r="DO1276" s="52"/>
      <c r="DP1276" s="52"/>
      <c r="DQ1276" s="52"/>
      <c r="DR1276" s="52"/>
      <c r="DS1276" s="52"/>
      <c r="DT1276" s="52"/>
      <c r="DU1276" s="52"/>
      <c r="DV1276" s="52"/>
      <c r="DW1276" s="52"/>
      <c r="DX1276" s="52"/>
      <c r="DY1276" s="52"/>
    </row>
    <row r="1277" spans="1:129" x14ac:dyDescent="0.25">
      <c r="A1277" s="19" t="s">
        <v>13</v>
      </c>
      <c r="B1277" s="5">
        <v>417</v>
      </c>
      <c r="D1277" s="5">
        <f t="shared" si="209"/>
        <v>142.44</v>
      </c>
      <c r="F1277" s="5">
        <f t="shared" si="210"/>
        <v>274.56</v>
      </c>
      <c r="I1277" s="52"/>
      <c r="J1277" s="103"/>
      <c r="K1277" s="55"/>
      <c r="L1277" s="52"/>
      <c r="M1277" s="55">
        <f>274.56</f>
        <v>274.56</v>
      </c>
      <c r="N1277" s="52"/>
      <c r="O1277" s="52"/>
      <c r="P1277" s="95"/>
      <c r="Q1277" s="52"/>
      <c r="R1277" s="52"/>
      <c r="S1277" s="52"/>
      <c r="T1277" s="52"/>
      <c r="U1277" s="52"/>
      <c r="V1277" s="52"/>
      <c r="W1277" s="52"/>
      <c r="X1277" s="52"/>
      <c r="Y1277" s="52"/>
      <c r="Z1277" s="52"/>
      <c r="AA1277" s="52"/>
      <c r="AB1277" s="52"/>
      <c r="AC1277" s="52"/>
      <c r="AD1277" s="52"/>
      <c r="AE1277" s="52"/>
      <c r="AF1277" s="52"/>
      <c r="AG1277" s="52"/>
      <c r="AH1277" s="52"/>
      <c r="AI1277" s="52"/>
      <c r="AJ1277" s="52"/>
      <c r="AK1277" s="52"/>
      <c r="AL1277" s="52"/>
      <c r="AM1277" s="52"/>
      <c r="AN1277" s="52"/>
      <c r="AO1277" s="52"/>
      <c r="AP1277" s="52"/>
      <c r="AQ1277" s="52"/>
      <c r="AR1277" s="52"/>
      <c r="AS1277" s="52"/>
      <c r="AT1277" s="52"/>
      <c r="AU1277" s="52"/>
      <c r="AV1277" s="52"/>
      <c r="AW1277" s="52"/>
      <c r="AX1277" s="52"/>
      <c r="AY1277" s="52"/>
      <c r="AZ1277" s="52"/>
      <c r="BA1277" s="52"/>
      <c r="BB1277" s="52"/>
      <c r="BC1277" s="52"/>
      <c r="BD1277" s="52"/>
      <c r="BE1277" s="52"/>
      <c r="BF1277" s="52"/>
      <c r="BG1277" s="52"/>
      <c r="BH1277" s="52"/>
      <c r="BI1277" s="52"/>
      <c r="BJ1277" s="52"/>
      <c r="BK1277" s="52"/>
      <c r="BL1277" s="52"/>
      <c r="BM1277" s="52"/>
      <c r="BN1277" s="52"/>
      <c r="BO1277" s="52"/>
      <c r="BP1277" s="52"/>
      <c r="BQ1277" s="52"/>
      <c r="BR1277" s="52"/>
      <c r="BS1277" s="52"/>
      <c r="BT1277" s="52"/>
      <c r="BU1277" s="52"/>
      <c r="BV1277" s="52"/>
      <c r="BW1277" s="52"/>
      <c r="BX1277" s="52"/>
      <c r="BY1277" s="52"/>
      <c r="BZ1277" s="52"/>
      <c r="CA1277" s="52"/>
      <c r="CB1277" s="52"/>
      <c r="CC1277" s="52"/>
      <c r="CD1277" s="52"/>
      <c r="CE1277" s="52"/>
      <c r="CF1277" s="52"/>
      <c r="CG1277" s="52"/>
      <c r="CH1277" s="52"/>
      <c r="CI1277" s="52"/>
      <c r="CJ1277" s="52"/>
      <c r="CK1277" s="52"/>
      <c r="CL1277" s="52"/>
      <c r="CM1277" s="52"/>
      <c r="CN1277" s="52"/>
      <c r="CO1277" s="52"/>
      <c r="CP1277" s="52"/>
      <c r="CQ1277" s="52"/>
      <c r="CR1277" s="52"/>
      <c r="CS1277" s="52"/>
      <c r="CT1277" s="52"/>
      <c r="CU1277" s="52"/>
      <c r="CV1277" s="52"/>
      <c r="CW1277" s="52"/>
      <c r="CX1277" s="52"/>
      <c r="CY1277" s="52"/>
      <c r="CZ1277" s="52"/>
      <c r="DA1277" s="52"/>
      <c r="DB1277" s="52"/>
      <c r="DC1277" s="52"/>
      <c r="DD1277" s="52"/>
      <c r="DE1277" s="52"/>
      <c r="DF1277" s="52"/>
      <c r="DG1277" s="52"/>
      <c r="DH1277" s="52"/>
      <c r="DI1277" s="52"/>
      <c r="DJ1277" s="52"/>
      <c r="DK1277" s="52"/>
      <c r="DL1277" s="52"/>
      <c r="DM1277" s="52"/>
      <c r="DN1277" s="52"/>
      <c r="DO1277" s="52"/>
      <c r="DP1277" s="52"/>
      <c r="DQ1277" s="52"/>
      <c r="DR1277" s="52"/>
      <c r="DS1277" s="52"/>
      <c r="DT1277" s="52"/>
      <c r="DU1277" s="52"/>
      <c r="DV1277" s="52"/>
      <c r="DW1277" s="52"/>
      <c r="DX1277" s="52"/>
      <c r="DY1277" s="52"/>
    </row>
    <row r="1278" spans="1:129" x14ac:dyDescent="0.25">
      <c r="A1278" s="19" t="s">
        <v>14</v>
      </c>
      <c r="B1278" s="5">
        <v>417</v>
      </c>
      <c r="D1278" s="5">
        <f t="shared" si="209"/>
        <v>417</v>
      </c>
      <c r="F1278" s="5">
        <f t="shared" si="210"/>
        <v>0</v>
      </c>
      <c r="I1278" s="52"/>
      <c r="J1278" s="103"/>
      <c r="K1278" s="55"/>
      <c r="L1278" s="52"/>
      <c r="M1278" s="55"/>
      <c r="N1278" s="52"/>
      <c r="O1278" s="52"/>
      <c r="P1278" s="95"/>
      <c r="Q1278" s="52"/>
      <c r="R1278" s="52"/>
      <c r="S1278" s="52"/>
      <c r="T1278" s="52"/>
      <c r="U1278" s="52"/>
      <c r="V1278" s="52"/>
      <c r="W1278" s="52"/>
      <c r="X1278" s="52"/>
      <c r="Y1278" s="52"/>
      <c r="Z1278" s="52"/>
      <c r="AA1278" s="52"/>
      <c r="AB1278" s="52"/>
      <c r="AC1278" s="52"/>
      <c r="AD1278" s="52"/>
      <c r="AE1278" s="52"/>
      <c r="AF1278" s="52"/>
      <c r="AG1278" s="52"/>
      <c r="AH1278" s="52"/>
      <c r="AI1278" s="52"/>
      <c r="AJ1278" s="52"/>
      <c r="AK1278" s="52"/>
      <c r="AL1278" s="52"/>
      <c r="AM1278" s="52"/>
      <c r="AN1278" s="52"/>
      <c r="AO1278" s="52"/>
      <c r="AP1278" s="52"/>
      <c r="AQ1278" s="52"/>
      <c r="AR1278" s="52"/>
      <c r="AS1278" s="52"/>
      <c r="AT1278" s="52"/>
      <c r="AU1278" s="52"/>
      <c r="AV1278" s="52"/>
      <c r="AW1278" s="52"/>
      <c r="AX1278" s="52"/>
      <c r="AY1278" s="52"/>
      <c r="AZ1278" s="52"/>
      <c r="BA1278" s="52"/>
      <c r="BB1278" s="52"/>
      <c r="BC1278" s="52"/>
      <c r="BD1278" s="52"/>
      <c r="BE1278" s="52"/>
      <c r="BF1278" s="52"/>
      <c r="BG1278" s="52"/>
      <c r="BH1278" s="52"/>
      <c r="BI1278" s="52"/>
      <c r="BJ1278" s="52"/>
      <c r="BK1278" s="52"/>
      <c r="BL1278" s="52"/>
      <c r="BM1278" s="52"/>
      <c r="BN1278" s="52"/>
      <c r="BO1278" s="52"/>
      <c r="BP1278" s="52"/>
      <c r="BQ1278" s="52"/>
      <c r="BR1278" s="52"/>
      <c r="BS1278" s="52"/>
      <c r="BT1278" s="52"/>
      <c r="BU1278" s="52"/>
      <c r="BV1278" s="52"/>
      <c r="BW1278" s="52"/>
      <c r="BX1278" s="52"/>
      <c r="BY1278" s="52"/>
      <c r="BZ1278" s="52"/>
      <c r="CA1278" s="52"/>
      <c r="CB1278" s="52"/>
      <c r="CC1278" s="52"/>
      <c r="CD1278" s="52"/>
      <c r="CE1278" s="52"/>
      <c r="CF1278" s="52"/>
      <c r="CG1278" s="52"/>
      <c r="CH1278" s="52"/>
      <c r="CI1278" s="52"/>
      <c r="CJ1278" s="52"/>
      <c r="CK1278" s="52"/>
      <c r="CL1278" s="52"/>
      <c r="CM1278" s="52"/>
      <c r="CN1278" s="52"/>
      <c r="CO1278" s="52"/>
      <c r="CP1278" s="52"/>
      <c r="CQ1278" s="52"/>
      <c r="CR1278" s="52"/>
      <c r="CS1278" s="52"/>
      <c r="CT1278" s="52"/>
      <c r="CU1278" s="52"/>
      <c r="CV1278" s="52"/>
      <c r="CW1278" s="52"/>
      <c r="CX1278" s="52"/>
      <c r="CY1278" s="52"/>
      <c r="CZ1278" s="52"/>
      <c r="DA1278" s="52"/>
      <c r="DB1278" s="52"/>
      <c r="DC1278" s="52"/>
      <c r="DD1278" s="52"/>
      <c r="DE1278" s="52"/>
      <c r="DF1278" s="52"/>
      <c r="DG1278" s="52"/>
      <c r="DH1278" s="52"/>
      <c r="DI1278" s="52"/>
      <c r="DJ1278" s="52"/>
      <c r="DK1278" s="52"/>
      <c r="DL1278" s="52"/>
      <c r="DM1278" s="52"/>
      <c r="DN1278" s="52"/>
      <c r="DO1278" s="52"/>
      <c r="DP1278" s="52"/>
      <c r="DQ1278" s="52"/>
      <c r="DR1278" s="52"/>
      <c r="DS1278" s="52"/>
      <c r="DT1278" s="52"/>
      <c r="DU1278" s="52"/>
      <c r="DV1278" s="52"/>
      <c r="DW1278" s="52"/>
      <c r="DX1278" s="52"/>
      <c r="DY1278" s="52"/>
    </row>
    <row r="1279" spans="1:129" x14ac:dyDescent="0.25">
      <c r="A1279" s="19" t="s">
        <v>15</v>
      </c>
      <c r="B1279" s="5">
        <v>417</v>
      </c>
      <c r="D1279" s="5">
        <f t="shared" si="209"/>
        <v>417</v>
      </c>
      <c r="F1279" s="5">
        <f t="shared" si="210"/>
        <v>0</v>
      </c>
      <c r="I1279" s="52"/>
      <c r="J1279" s="103"/>
      <c r="K1279" s="55"/>
      <c r="L1279" s="52"/>
      <c r="M1279" s="55"/>
      <c r="N1279" s="52"/>
      <c r="O1279" s="52"/>
      <c r="P1279" s="95"/>
      <c r="Q1279" s="52"/>
      <c r="R1279" s="52"/>
      <c r="S1279" s="52"/>
      <c r="T1279" s="52"/>
      <c r="U1279" s="52"/>
      <c r="V1279" s="52"/>
      <c r="W1279" s="52"/>
      <c r="X1279" s="52"/>
      <c r="Y1279" s="52"/>
      <c r="Z1279" s="52"/>
      <c r="AA1279" s="52"/>
      <c r="AB1279" s="52"/>
      <c r="AC1279" s="52"/>
      <c r="AD1279" s="52"/>
      <c r="AE1279" s="52"/>
      <c r="AF1279" s="52"/>
      <c r="AG1279" s="52"/>
      <c r="AH1279" s="52"/>
      <c r="AI1279" s="52"/>
      <c r="AJ1279" s="52"/>
      <c r="AK1279" s="52"/>
      <c r="AL1279" s="52"/>
      <c r="AM1279" s="52"/>
      <c r="AN1279" s="52"/>
      <c r="AO1279" s="52"/>
      <c r="AP1279" s="52"/>
      <c r="AQ1279" s="52"/>
      <c r="AR1279" s="52"/>
      <c r="AS1279" s="52"/>
      <c r="AT1279" s="52"/>
      <c r="AU1279" s="52"/>
      <c r="AV1279" s="52"/>
      <c r="AW1279" s="52"/>
      <c r="AX1279" s="52"/>
      <c r="AY1279" s="52"/>
      <c r="AZ1279" s="52"/>
      <c r="BA1279" s="52"/>
      <c r="BB1279" s="52"/>
      <c r="BC1279" s="52"/>
      <c r="BD1279" s="52"/>
      <c r="BE1279" s="52"/>
      <c r="BF1279" s="52"/>
      <c r="BG1279" s="52"/>
      <c r="BH1279" s="52"/>
      <c r="BI1279" s="52"/>
      <c r="BJ1279" s="52"/>
      <c r="BK1279" s="52"/>
      <c r="BL1279" s="52"/>
      <c r="BM1279" s="52"/>
      <c r="BN1279" s="52"/>
      <c r="BO1279" s="52"/>
      <c r="BP1279" s="52"/>
      <c r="BQ1279" s="52"/>
      <c r="BR1279" s="52"/>
      <c r="BS1279" s="52"/>
      <c r="BT1279" s="52"/>
      <c r="BU1279" s="52"/>
      <c r="BV1279" s="52"/>
      <c r="BW1279" s="52"/>
      <c r="BX1279" s="52"/>
      <c r="BY1279" s="52"/>
      <c r="BZ1279" s="52"/>
      <c r="CA1279" s="52"/>
      <c r="CB1279" s="52"/>
      <c r="CC1279" s="52"/>
      <c r="CD1279" s="52"/>
      <c r="CE1279" s="52"/>
      <c r="CF1279" s="52"/>
      <c r="CG1279" s="52"/>
      <c r="CH1279" s="52"/>
      <c r="CI1279" s="52"/>
      <c r="CJ1279" s="52"/>
      <c r="CK1279" s="52"/>
      <c r="CL1279" s="52"/>
      <c r="CM1279" s="52"/>
      <c r="CN1279" s="52"/>
      <c r="CO1279" s="52"/>
      <c r="CP1279" s="52"/>
      <c r="CQ1279" s="52"/>
      <c r="CR1279" s="52"/>
      <c r="CS1279" s="52"/>
      <c r="CT1279" s="52"/>
      <c r="CU1279" s="52"/>
      <c r="CV1279" s="52"/>
      <c r="CW1279" s="52"/>
      <c r="CX1279" s="52"/>
      <c r="CY1279" s="52"/>
      <c r="CZ1279" s="52"/>
      <c r="DA1279" s="52"/>
      <c r="DB1279" s="52"/>
      <c r="DC1279" s="52"/>
      <c r="DD1279" s="52"/>
      <c r="DE1279" s="52"/>
      <c r="DF1279" s="52"/>
      <c r="DG1279" s="52"/>
      <c r="DH1279" s="52"/>
      <c r="DI1279" s="52"/>
      <c r="DJ1279" s="52"/>
      <c r="DK1279" s="52"/>
      <c r="DL1279" s="52"/>
      <c r="DM1279" s="52"/>
      <c r="DN1279" s="52"/>
      <c r="DO1279" s="52"/>
      <c r="DP1279" s="52"/>
      <c r="DQ1279" s="52"/>
      <c r="DR1279" s="52"/>
      <c r="DS1279" s="52"/>
      <c r="DT1279" s="52"/>
      <c r="DU1279" s="52"/>
      <c r="DV1279" s="52"/>
      <c r="DW1279" s="52"/>
      <c r="DX1279" s="52"/>
      <c r="DY1279" s="52"/>
    </row>
    <row r="1280" spans="1:129" x14ac:dyDescent="0.25">
      <c r="A1280" s="6" t="s">
        <v>16</v>
      </c>
      <c r="B1280" s="7">
        <f>SUM(B1268:B1279)</f>
        <v>5000</v>
      </c>
      <c r="D1280" s="23">
        <f>SUM(D1268:D1279)</f>
        <v>4625.4400000000005</v>
      </c>
      <c r="F1280" s="7">
        <f>SUM(F1268:F1279)</f>
        <v>374.56</v>
      </c>
      <c r="I1280" s="52"/>
      <c r="J1280" s="103"/>
      <c r="K1280" s="55"/>
      <c r="L1280" s="52"/>
      <c r="M1280" s="55"/>
      <c r="N1280" s="52"/>
      <c r="O1280" s="52"/>
      <c r="P1280" s="95"/>
      <c r="Q1280" s="52"/>
      <c r="R1280" s="52"/>
      <c r="S1280" s="52"/>
      <c r="T1280" s="52"/>
      <c r="U1280" s="52"/>
      <c r="V1280" s="52"/>
      <c r="W1280" s="52"/>
      <c r="X1280" s="52"/>
      <c r="Y1280" s="52"/>
      <c r="Z1280" s="52"/>
      <c r="AA1280" s="52"/>
      <c r="AB1280" s="52"/>
      <c r="AC1280" s="52"/>
      <c r="AD1280" s="52"/>
      <c r="AE1280" s="52"/>
      <c r="AF1280" s="52"/>
      <c r="AG1280" s="52"/>
      <c r="AH1280" s="52"/>
      <c r="AI1280" s="52"/>
      <c r="AJ1280" s="52"/>
      <c r="AK1280" s="52"/>
      <c r="AL1280" s="52"/>
      <c r="AM1280" s="52"/>
      <c r="AN1280" s="52"/>
      <c r="AO1280" s="52"/>
      <c r="AP1280" s="52"/>
      <c r="AQ1280" s="52"/>
      <c r="AR1280" s="52"/>
      <c r="AS1280" s="52"/>
      <c r="AT1280" s="52"/>
      <c r="AU1280" s="52"/>
      <c r="AV1280" s="52"/>
      <c r="AW1280" s="52"/>
      <c r="AX1280" s="52"/>
      <c r="AY1280" s="52"/>
      <c r="AZ1280" s="52"/>
      <c r="BA1280" s="52"/>
      <c r="BB1280" s="52"/>
      <c r="BC1280" s="52"/>
      <c r="BD1280" s="52"/>
      <c r="BE1280" s="52"/>
      <c r="BF1280" s="52"/>
      <c r="BG1280" s="52"/>
      <c r="BH1280" s="52"/>
      <c r="BI1280" s="52"/>
      <c r="BJ1280" s="52"/>
      <c r="BK1280" s="52"/>
      <c r="BL1280" s="52"/>
      <c r="BM1280" s="52"/>
      <c r="BN1280" s="52"/>
      <c r="BO1280" s="52"/>
      <c r="BP1280" s="52"/>
      <c r="BQ1280" s="52"/>
      <c r="BR1280" s="52"/>
      <c r="BS1280" s="52"/>
      <c r="BT1280" s="52"/>
      <c r="BU1280" s="52"/>
      <c r="BV1280" s="52"/>
      <c r="BW1280" s="52"/>
      <c r="BX1280" s="52"/>
      <c r="BY1280" s="52"/>
      <c r="BZ1280" s="52"/>
      <c r="CA1280" s="52"/>
      <c r="CB1280" s="52"/>
      <c r="CC1280" s="52"/>
      <c r="CD1280" s="52"/>
      <c r="CE1280" s="52"/>
      <c r="CF1280" s="52"/>
      <c r="CG1280" s="52"/>
      <c r="CH1280" s="52"/>
      <c r="CI1280" s="52"/>
      <c r="CJ1280" s="52"/>
      <c r="CK1280" s="52"/>
      <c r="CL1280" s="52"/>
      <c r="CM1280" s="52"/>
      <c r="CN1280" s="52"/>
      <c r="CO1280" s="52"/>
      <c r="CP1280" s="52"/>
      <c r="CQ1280" s="52"/>
      <c r="CR1280" s="52"/>
      <c r="CS1280" s="52"/>
      <c r="CT1280" s="52"/>
      <c r="CU1280" s="52"/>
      <c r="CV1280" s="52"/>
      <c r="CW1280" s="52"/>
      <c r="CX1280" s="52"/>
      <c r="CY1280" s="52"/>
      <c r="CZ1280" s="52"/>
      <c r="DA1280" s="52"/>
      <c r="DB1280" s="52"/>
      <c r="DC1280" s="52"/>
      <c r="DD1280" s="52"/>
      <c r="DE1280" s="52"/>
      <c r="DF1280" s="52"/>
      <c r="DG1280" s="52"/>
      <c r="DH1280" s="52"/>
      <c r="DI1280" s="52"/>
      <c r="DJ1280" s="52"/>
      <c r="DK1280" s="52"/>
      <c r="DL1280" s="52"/>
      <c r="DM1280" s="52"/>
      <c r="DN1280" s="52"/>
      <c r="DO1280" s="52"/>
      <c r="DP1280" s="52"/>
      <c r="DQ1280" s="52"/>
      <c r="DR1280" s="52"/>
      <c r="DS1280" s="52"/>
      <c r="DT1280" s="52"/>
      <c r="DU1280" s="52"/>
      <c r="DV1280" s="52"/>
      <c r="DW1280" s="52"/>
      <c r="DX1280" s="52"/>
      <c r="DY1280" s="52"/>
    </row>
    <row r="1281" spans="1:129" x14ac:dyDescent="0.25">
      <c r="A1281" s="6"/>
      <c r="B1281" s="7"/>
      <c r="D1281" s="7"/>
      <c r="F1281" s="7"/>
      <c r="I1281" s="52"/>
      <c r="J1281" s="103"/>
      <c r="K1281" s="55"/>
      <c r="L1281" s="52"/>
      <c r="M1281" s="55"/>
      <c r="N1281" s="52"/>
      <c r="O1281" s="52"/>
      <c r="P1281" s="95"/>
      <c r="Q1281" s="52"/>
      <c r="R1281" s="52"/>
      <c r="S1281" s="52"/>
      <c r="T1281" s="52"/>
      <c r="U1281" s="52"/>
      <c r="V1281" s="52"/>
      <c r="W1281" s="52"/>
      <c r="X1281" s="52"/>
      <c r="Y1281" s="52"/>
      <c r="Z1281" s="52"/>
      <c r="AA1281" s="52"/>
      <c r="AB1281" s="52"/>
      <c r="AC1281" s="52"/>
      <c r="AD1281" s="52"/>
      <c r="AE1281" s="52"/>
      <c r="AF1281" s="52"/>
      <c r="AG1281" s="52"/>
      <c r="AH1281" s="52"/>
      <c r="AI1281" s="52"/>
      <c r="AJ1281" s="52"/>
      <c r="AK1281" s="52"/>
      <c r="AL1281" s="52"/>
      <c r="AM1281" s="52"/>
      <c r="AN1281" s="52"/>
      <c r="AO1281" s="52"/>
      <c r="AP1281" s="52"/>
      <c r="AQ1281" s="52"/>
      <c r="AR1281" s="52"/>
      <c r="AS1281" s="52"/>
      <c r="AT1281" s="52"/>
      <c r="AU1281" s="52"/>
      <c r="AV1281" s="52"/>
      <c r="AW1281" s="52"/>
      <c r="AX1281" s="52"/>
      <c r="AY1281" s="52"/>
      <c r="AZ1281" s="52"/>
      <c r="BA1281" s="52"/>
      <c r="BB1281" s="52"/>
      <c r="BC1281" s="52"/>
      <c r="BD1281" s="52"/>
      <c r="BE1281" s="52"/>
      <c r="BF1281" s="52"/>
      <c r="BG1281" s="52"/>
      <c r="BH1281" s="52"/>
      <c r="BI1281" s="52"/>
      <c r="BJ1281" s="52"/>
      <c r="BK1281" s="52"/>
      <c r="BL1281" s="52"/>
      <c r="BM1281" s="52"/>
      <c r="BN1281" s="52"/>
      <c r="BO1281" s="52"/>
      <c r="BP1281" s="52"/>
      <c r="BQ1281" s="52"/>
      <c r="BR1281" s="52"/>
      <c r="BS1281" s="52"/>
      <c r="BT1281" s="52"/>
      <c r="BU1281" s="52"/>
      <c r="BV1281" s="52"/>
      <c r="BW1281" s="52"/>
      <c r="BX1281" s="52"/>
      <c r="BY1281" s="52"/>
      <c r="BZ1281" s="52"/>
      <c r="CA1281" s="52"/>
      <c r="CB1281" s="52"/>
      <c r="CC1281" s="52"/>
      <c r="CD1281" s="52"/>
      <c r="CE1281" s="52"/>
      <c r="CF1281" s="52"/>
      <c r="CG1281" s="52"/>
      <c r="CH1281" s="52"/>
      <c r="CI1281" s="52"/>
      <c r="CJ1281" s="52"/>
      <c r="CK1281" s="52"/>
      <c r="CL1281" s="52"/>
      <c r="CM1281" s="52"/>
      <c r="CN1281" s="52"/>
      <c r="CO1281" s="52"/>
      <c r="CP1281" s="52"/>
      <c r="CQ1281" s="52"/>
      <c r="CR1281" s="52"/>
      <c r="CS1281" s="52"/>
      <c r="CT1281" s="52"/>
      <c r="CU1281" s="52"/>
      <c r="CV1281" s="52"/>
      <c r="CW1281" s="52"/>
      <c r="CX1281" s="52"/>
      <c r="CY1281" s="52"/>
      <c r="CZ1281" s="52"/>
      <c r="DA1281" s="52"/>
      <c r="DB1281" s="52"/>
      <c r="DC1281" s="52"/>
      <c r="DD1281" s="52"/>
      <c r="DE1281" s="52"/>
      <c r="DF1281" s="52"/>
      <c r="DG1281" s="52"/>
      <c r="DH1281" s="52"/>
      <c r="DI1281" s="52"/>
      <c r="DJ1281" s="52"/>
      <c r="DK1281" s="52"/>
      <c r="DL1281" s="52"/>
      <c r="DM1281" s="52"/>
      <c r="DN1281" s="52"/>
      <c r="DO1281" s="52"/>
      <c r="DP1281" s="52"/>
      <c r="DQ1281" s="52"/>
      <c r="DR1281" s="52"/>
      <c r="DS1281" s="52"/>
      <c r="DT1281" s="52"/>
      <c r="DU1281" s="52"/>
      <c r="DV1281" s="52"/>
      <c r="DW1281" s="52"/>
      <c r="DX1281" s="52"/>
      <c r="DY1281" s="52"/>
    </row>
    <row r="1282" spans="1:129" x14ac:dyDescent="0.25">
      <c r="I1282" s="52"/>
      <c r="J1282" s="103"/>
      <c r="K1282" s="55"/>
      <c r="L1282" s="52"/>
      <c r="M1282" s="55"/>
      <c r="N1282" s="52"/>
      <c r="O1282" s="52"/>
      <c r="P1282" s="95"/>
      <c r="Q1282" s="52"/>
      <c r="R1282" s="52"/>
      <c r="S1282" s="52"/>
      <c r="T1282" s="52"/>
      <c r="U1282" s="52"/>
      <c r="V1282" s="52"/>
      <c r="W1282" s="52"/>
      <c r="X1282" s="52"/>
      <c r="Y1282" s="52"/>
      <c r="Z1282" s="52"/>
      <c r="AA1282" s="52"/>
      <c r="AB1282" s="52"/>
      <c r="AC1282" s="52"/>
      <c r="AD1282" s="52"/>
      <c r="AE1282" s="52"/>
      <c r="AF1282" s="52"/>
      <c r="AG1282" s="52"/>
      <c r="AH1282" s="52"/>
      <c r="AI1282" s="52"/>
      <c r="AJ1282" s="52"/>
      <c r="AK1282" s="52"/>
      <c r="AL1282" s="52"/>
      <c r="AM1282" s="52"/>
      <c r="AN1282" s="52"/>
      <c r="AO1282" s="52"/>
      <c r="AP1282" s="52"/>
      <c r="AQ1282" s="52"/>
      <c r="AR1282" s="52"/>
      <c r="AS1282" s="52"/>
      <c r="AT1282" s="52"/>
      <c r="AU1282" s="52"/>
      <c r="AV1282" s="52"/>
      <c r="AW1282" s="52"/>
      <c r="AX1282" s="52"/>
      <c r="AY1282" s="52"/>
      <c r="AZ1282" s="52"/>
      <c r="BA1282" s="52"/>
      <c r="BB1282" s="52"/>
      <c r="BC1282" s="52"/>
      <c r="BD1282" s="52"/>
      <c r="BE1282" s="52"/>
      <c r="BF1282" s="52"/>
      <c r="BG1282" s="52"/>
      <c r="BH1282" s="52"/>
      <c r="BI1282" s="52"/>
      <c r="BJ1282" s="52"/>
      <c r="BK1282" s="52"/>
      <c r="BL1282" s="52"/>
      <c r="BM1282" s="52"/>
      <c r="BN1282" s="52"/>
      <c r="BO1282" s="52"/>
      <c r="BP1282" s="52"/>
      <c r="BQ1282" s="52"/>
      <c r="BR1282" s="52"/>
      <c r="BS1282" s="52"/>
      <c r="BT1282" s="52"/>
      <c r="BU1282" s="52"/>
      <c r="BV1282" s="52"/>
      <c r="BW1282" s="52"/>
      <c r="BX1282" s="52"/>
      <c r="BY1282" s="52"/>
      <c r="BZ1282" s="52"/>
      <c r="CA1282" s="52"/>
      <c r="CB1282" s="52"/>
      <c r="CC1282" s="52"/>
      <c r="CD1282" s="52"/>
      <c r="CE1282" s="52"/>
      <c r="CF1282" s="52"/>
      <c r="CG1282" s="52"/>
      <c r="CH1282" s="52"/>
      <c r="CI1282" s="52"/>
      <c r="CJ1282" s="52"/>
      <c r="CK1282" s="52"/>
      <c r="CL1282" s="52"/>
      <c r="CM1282" s="52"/>
      <c r="CN1282" s="52"/>
      <c r="CO1282" s="52"/>
      <c r="CP1282" s="52"/>
      <c r="CQ1282" s="52"/>
      <c r="CR1282" s="52"/>
      <c r="CS1282" s="52"/>
      <c r="CT1282" s="52"/>
      <c r="CU1282" s="52"/>
      <c r="CV1282" s="52"/>
      <c r="CW1282" s="52"/>
      <c r="CX1282" s="52"/>
      <c r="CY1282" s="52"/>
      <c r="CZ1282" s="52"/>
      <c r="DA1282" s="52"/>
      <c r="DB1282" s="52"/>
      <c r="DC1282" s="52"/>
      <c r="DD1282" s="52"/>
      <c r="DE1282" s="52"/>
      <c r="DF1282" s="52"/>
      <c r="DG1282" s="52"/>
      <c r="DH1282" s="52"/>
      <c r="DI1282" s="52"/>
      <c r="DJ1282" s="52"/>
      <c r="DK1282" s="52"/>
      <c r="DL1282" s="52"/>
      <c r="DM1282" s="52"/>
      <c r="DN1282" s="52"/>
      <c r="DO1282" s="52"/>
      <c r="DP1282" s="52"/>
      <c r="DQ1282" s="52"/>
      <c r="DR1282" s="52"/>
      <c r="DS1282" s="52"/>
      <c r="DT1282" s="52"/>
      <c r="DU1282" s="52"/>
      <c r="DV1282" s="52"/>
      <c r="DW1282" s="52"/>
      <c r="DX1282" s="52"/>
      <c r="DY1282" s="52"/>
    </row>
    <row r="1283" spans="1:129" ht="20.100000000000001" customHeight="1" x14ac:dyDescent="0.25">
      <c r="A1283" s="22">
        <v>31802</v>
      </c>
      <c r="B1283" s="173" t="s">
        <v>60</v>
      </c>
      <c r="C1283" s="173"/>
      <c r="D1283" s="173"/>
      <c r="E1283" s="173"/>
      <c r="F1283" s="173"/>
      <c r="G1283" s="173"/>
      <c r="H1283" s="173"/>
      <c r="I1283" s="52"/>
      <c r="J1283" s="103"/>
      <c r="K1283" s="55"/>
      <c r="L1283" s="52"/>
      <c r="M1283" s="55"/>
      <c r="N1283" s="52"/>
      <c r="O1283" s="52"/>
      <c r="P1283" s="95"/>
      <c r="Q1283" s="52"/>
      <c r="R1283" s="52"/>
      <c r="S1283" s="52"/>
      <c r="T1283" s="52"/>
      <c r="U1283" s="52"/>
      <c r="V1283" s="52"/>
      <c r="W1283" s="52"/>
      <c r="X1283" s="52"/>
      <c r="Y1283" s="52"/>
      <c r="Z1283" s="52"/>
      <c r="AA1283" s="52"/>
      <c r="AB1283" s="52"/>
      <c r="AC1283" s="52"/>
      <c r="AD1283" s="52"/>
      <c r="AE1283" s="52"/>
      <c r="AF1283" s="52"/>
      <c r="AG1283" s="52"/>
      <c r="AH1283" s="52"/>
      <c r="AI1283" s="52"/>
      <c r="AJ1283" s="52"/>
      <c r="AK1283" s="52"/>
      <c r="AL1283" s="52"/>
      <c r="AM1283" s="52"/>
      <c r="AN1283" s="52"/>
      <c r="AO1283" s="52"/>
      <c r="AP1283" s="52"/>
      <c r="AQ1283" s="52"/>
      <c r="AR1283" s="52"/>
      <c r="AS1283" s="52"/>
      <c r="AT1283" s="52"/>
      <c r="AU1283" s="52"/>
      <c r="AV1283" s="52"/>
      <c r="AW1283" s="52"/>
      <c r="AX1283" s="52"/>
      <c r="AY1283" s="52"/>
      <c r="AZ1283" s="52"/>
      <c r="BA1283" s="52"/>
      <c r="BB1283" s="52"/>
      <c r="BC1283" s="52"/>
      <c r="BD1283" s="52"/>
      <c r="BE1283" s="52"/>
      <c r="BF1283" s="52"/>
      <c r="BG1283" s="52"/>
      <c r="BH1283" s="52"/>
      <c r="BI1283" s="52"/>
      <c r="BJ1283" s="52"/>
      <c r="BK1283" s="52"/>
      <c r="BL1283" s="52"/>
      <c r="BM1283" s="52"/>
      <c r="BN1283" s="52"/>
      <c r="BO1283" s="52"/>
      <c r="BP1283" s="52"/>
      <c r="BQ1283" s="52"/>
      <c r="BR1283" s="52"/>
      <c r="BS1283" s="52"/>
      <c r="BT1283" s="52"/>
      <c r="BU1283" s="52"/>
      <c r="BV1283" s="52"/>
      <c r="BW1283" s="52"/>
      <c r="BX1283" s="52"/>
      <c r="BY1283" s="52"/>
      <c r="BZ1283" s="52"/>
      <c r="CA1283" s="52"/>
      <c r="CB1283" s="52"/>
      <c r="CC1283" s="52"/>
      <c r="CD1283" s="52"/>
      <c r="CE1283" s="52"/>
      <c r="CF1283" s="52"/>
      <c r="CG1283" s="52"/>
      <c r="CH1283" s="52"/>
      <c r="CI1283" s="52"/>
      <c r="CJ1283" s="52"/>
      <c r="CK1283" s="52"/>
      <c r="CL1283" s="52"/>
      <c r="CM1283" s="52"/>
      <c r="CN1283" s="52"/>
      <c r="CO1283" s="52"/>
      <c r="CP1283" s="52"/>
      <c r="CQ1283" s="52"/>
      <c r="CR1283" s="52"/>
      <c r="CS1283" s="52"/>
      <c r="CT1283" s="52"/>
      <c r="CU1283" s="52"/>
      <c r="CV1283" s="52"/>
      <c r="CW1283" s="52"/>
      <c r="CX1283" s="52"/>
      <c r="CY1283" s="52"/>
      <c r="CZ1283" s="52"/>
      <c r="DA1283" s="52"/>
      <c r="DB1283" s="52"/>
      <c r="DC1283" s="52"/>
      <c r="DD1283" s="52"/>
      <c r="DE1283" s="52"/>
      <c r="DF1283" s="52"/>
      <c r="DG1283" s="52"/>
      <c r="DH1283" s="52"/>
      <c r="DI1283" s="52"/>
      <c r="DJ1283" s="52"/>
      <c r="DK1283" s="52"/>
      <c r="DL1283" s="52"/>
      <c r="DM1283" s="52"/>
      <c r="DN1283" s="52"/>
      <c r="DO1283" s="52"/>
      <c r="DP1283" s="52"/>
      <c r="DQ1283" s="52"/>
      <c r="DR1283" s="52"/>
      <c r="DS1283" s="52"/>
      <c r="DT1283" s="52"/>
      <c r="DU1283" s="52"/>
      <c r="DV1283" s="52"/>
      <c r="DW1283" s="52"/>
      <c r="DX1283" s="52"/>
      <c r="DY1283" s="52"/>
    </row>
    <row r="1284" spans="1:129" x14ac:dyDescent="0.25">
      <c r="D1284" s="23">
        <v>100</v>
      </c>
      <c r="E1284" s="2">
        <v>12</v>
      </c>
      <c r="F1284" s="2"/>
      <c r="G1284" s="10">
        <f>D1284/E1284</f>
        <v>8.3333333333333339</v>
      </c>
      <c r="I1284" s="52"/>
      <c r="J1284" s="103"/>
      <c r="K1284" s="55"/>
      <c r="L1284" s="52"/>
      <c r="M1284" s="55"/>
      <c r="N1284" s="52"/>
      <c r="O1284" s="52"/>
      <c r="P1284" s="95"/>
      <c r="Q1284" s="52"/>
      <c r="R1284" s="52"/>
      <c r="S1284" s="52"/>
      <c r="T1284" s="52"/>
      <c r="U1284" s="52"/>
      <c r="V1284" s="52"/>
      <c r="W1284" s="52"/>
      <c r="X1284" s="52"/>
      <c r="Y1284" s="52"/>
      <c r="Z1284" s="52"/>
      <c r="AA1284" s="52"/>
      <c r="AB1284" s="52"/>
      <c r="AC1284" s="52"/>
      <c r="AD1284" s="52"/>
      <c r="AE1284" s="52"/>
      <c r="AF1284" s="52"/>
      <c r="AG1284" s="52"/>
      <c r="AH1284" s="52"/>
      <c r="AI1284" s="52"/>
      <c r="AJ1284" s="52"/>
      <c r="AK1284" s="52"/>
      <c r="AL1284" s="52"/>
      <c r="AM1284" s="52"/>
      <c r="AN1284" s="52"/>
      <c r="AO1284" s="52"/>
      <c r="AP1284" s="52"/>
      <c r="AQ1284" s="52"/>
      <c r="AR1284" s="52"/>
      <c r="AS1284" s="52"/>
      <c r="AT1284" s="52"/>
      <c r="AU1284" s="52"/>
      <c r="AV1284" s="52"/>
      <c r="AW1284" s="52"/>
      <c r="AX1284" s="52"/>
      <c r="AY1284" s="52"/>
      <c r="AZ1284" s="52"/>
      <c r="BA1284" s="52"/>
      <c r="BB1284" s="52"/>
      <c r="BC1284" s="52"/>
      <c r="BD1284" s="52"/>
      <c r="BE1284" s="52"/>
      <c r="BF1284" s="52"/>
      <c r="BG1284" s="52"/>
      <c r="BH1284" s="52"/>
      <c r="BI1284" s="52"/>
      <c r="BJ1284" s="52"/>
      <c r="BK1284" s="52"/>
      <c r="BL1284" s="52"/>
      <c r="BM1284" s="52"/>
      <c r="BN1284" s="52"/>
      <c r="BO1284" s="52"/>
      <c r="BP1284" s="52"/>
      <c r="BQ1284" s="52"/>
      <c r="BR1284" s="52"/>
      <c r="BS1284" s="52"/>
      <c r="BT1284" s="52"/>
      <c r="BU1284" s="52"/>
      <c r="BV1284" s="52"/>
      <c r="BW1284" s="52"/>
      <c r="BX1284" s="52"/>
      <c r="BY1284" s="52"/>
      <c r="BZ1284" s="52"/>
      <c r="CA1284" s="52"/>
      <c r="CB1284" s="52"/>
      <c r="CC1284" s="52"/>
      <c r="CD1284" s="52"/>
      <c r="CE1284" s="52"/>
      <c r="CF1284" s="52"/>
      <c r="CG1284" s="52"/>
      <c r="CH1284" s="52"/>
      <c r="CI1284" s="52"/>
      <c r="CJ1284" s="52"/>
      <c r="CK1284" s="52"/>
      <c r="CL1284" s="52"/>
      <c r="CM1284" s="52"/>
      <c r="CN1284" s="52"/>
      <c r="CO1284" s="52"/>
      <c r="CP1284" s="52"/>
      <c r="CQ1284" s="52"/>
      <c r="CR1284" s="52"/>
      <c r="CS1284" s="52"/>
      <c r="CT1284" s="52"/>
      <c r="CU1284" s="52"/>
      <c r="CV1284" s="52"/>
      <c r="CW1284" s="52"/>
      <c r="CX1284" s="52"/>
      <c r="CY1284" s="52"/>
      <c r="CZ1284" s="52"/>
      <c r="DA1284" s="52"/>
      <c r="DB1284" s="52"/>
      <c r="DC1284" s="52"/>
      <c r="DD1284" s="52"/>
      <c r="DE1284" s="52"/>
      <c r="DF1284" s="52"/>
      <c r="DG1284" s="52"/>
      <c r="DH1284" s="52"/>
      <c r="DI1284" s="52"/>
      <c r="DJ1284" s="52"/>
      <c r="DK1284" s="52"/>
      <c r="DL1284" s="52"/>
      <c r="DM1284" s="52"/>
      <c r="DN1284" s="52"/>
      <c r="DO1284" s="52"/>
      <c r="DP1284" s="52"/>
      <c r="DQ1284" s="52"/>
      <c r="DR1284" s="52"/>
      <c r="DS1284" s="52"/>
      <c r="DT1284" s="52"/>
      <c r="DU1284" s="52"/>
      <c r="DV1284" s="52"/>
      <c r="DW1284" s="52"/>
      <c r="DX1284" s="52"/>
      <c r="DY1284" s="52"/>
    </row>
    <row r="1285" spans="1:129" s="20" customFormat="1" ht="20.100000000000001" customHeight="1" x14ac:dyDescent="0.25">
      <c r="B1285" s="22" t="s">
        <v>1</v>
      </c>
      <c r="C1285" s="22"/>
      <c r="D1285" s="24" t="s">
        <v>2</v>
      </c>
      <c r="E1285" s="25"/>
      <c r="F1285" s="31" t="s">
        <v>3</v>
      </c>
      <c r="G1285" s="27"/>
      <c r="I1285" s="52"/>
      <c r="J1285" s="103"/>
      <c r="K1285" s="55"/>
      <c r="L1285" s="52"/>
      <c r="M1285" s="55"/>
      <c r="N1285" s="52"/>
      <c r="O1285" s="52"/>
      <c r="P1285" s="95"/>
      <c r="Q1285" s="52"/>
      <c r="R1285" s="96"/>
      <c r="S1285" s="96"/>
      <c r="T1285" s="96"/>
      <c r="U1285" s="96"/>
      <c r="V1285" s="96"/>
      <c r="W1285" s="96"/>
      <c r="X1285" s="96"/>
      <c r="Y1285" s="96"/>
      <c r="Z1285" s="96"/>
      <c r="AA1285" s="96"/>
      <c r="AB1285" s="96"/>
      <c r="AC1285" s="96"/>
      <c r="AD1285" s="96"/>
      <c r="AE1285" s="96"/>
      <c r="AF1285" s="96"/>
      <c r="AG1285" s="96"/>
      <c r="AH1285" s="96"/>
      <c r="AI1285" s="96"/>
      <c r="AJ1285" s="96"/>
      <c r="AK1285" s="96"/>
      <c r="AL1285" s="96"/>
      <c r="AM1285" s="96"/>
      <c r="AN1285" s="96"/>
      <c r="AO1285" s="96"/>
      <c r="AP1285" s="96"/>
      <c r="AQ1285" s="96"/>
      <c r="AR1285" s="96"/>
      <c r="AS1285" s="96"/>
      <c r="AT1285" s="96"/>
      <c r="AU1285" s="96"/>
      <c r="AV1285" s="96"/>
      <c r="AW1285" s="96"/>
      <c r="AX1285" s="96"/>
      <c r="AY1285" s="96"/>
      <c r="AZ1285" s="96"/>
      <c r="BA1285" s="96"/>
      <c r="BB1285" s="96"/>
      <c r="BC1285" s="96"/>
      <c r="BD1285" s="96"/>
      <c r="BE1285" s="96"/>
      <c r="BF1285" s="96"/>
      <c r="BG1285" s="96"/>
      <c r="BH1285" s="96"/>
      <c r="BI1285" s="96"/>
      <c r="BJ1285" s="96"/>
      <c r="BK1285" s="96"/>
      <c r="BL1285" s="96"/>
      <c r="BM1285" s="96"/>
      <c r="BN1285" s="96"/>
      <c r="BO1285" s="96"/>
      <c r="BP1285" s="96"/>
      <c r="BQ1285" s="96"/>
      <c r="BR1285" s="96"/>
      <c r="BS1285" s="96"/>
      <c r="BT1285" s="96"/>
      <c r="BU1285" s="96"/>
      <c r="BV1285" s="96"/>
      <c r="BW1285" s="96"/>
      <c r="BX1285" s="96"/>
      <c r="BY1285" s="96"/>
      <c r="BZ1285" s="96"/>
      <c r="CA1285" s="96"/>
      <c r="CB1285" s="96"/>
      <c r="CC1285" s="96"/>
      <c r="CD1285" s="96"/>
      <c r="CE1285" s="96"/>
      <c r="CF1285" s="96"/>
      <c r="CG1285" s="96"/>
      <c r="CH1285" s="96"/>
      <c r="CI1285" s="96"/>
      <c r="CJ1285" s="96"/>
      <c r="CK1285" s="96"/>
      <c r="CL1285" s="96"/>
      <c r="CM1285" s="96"/>
      <c r="CN1285" s="96"/>
      <c r="CO1285" s="96"/>
      <c r="CP1285" s="96"/>
      <c r="CQ1285" s="96"/>
      <c r="CR1285" s="96"/>
      <c r="CS1285" s="96"/>
      <c r="CT1285" s="96"/>
      <c r="CU1285" s="96"/>
      <c r="CV1285" s="96"/>
      <c r="CW1285" s="96"/>
      <c r="CX1285" s="96"/>
      <c r="CY1285" s="96"/>
      <c r="CZ1285" s="96"/>
      <c r="DA1285" s="96"/>
      <c r="DB1285" s="96"/>
      <c r="DC1285" s="96"/>
      <c r="DD1285" s="96"/>
      <c r="DE1285" s="96"/>
      <c r="DF1285" s="96"/>
      <c r="DG1285" s="96"/>
      <c r="DH1285" s="96"/>
      <c r="DI1285" s="96"/>
      <c r="DJ1285" s="96"/>
      <c r="DK1285" s="96"/>
      <c r="DL1285" s="96"/>
      <c r="DM1285" s="96"/>
      <c r="DN1285" s="96"/>
      <c r="DO1285" s="96"/>
      <c r="DP1285" s="96"/>
      <c r="DQ1285" s="96"/>
      <c r="DR1285" s="96"/>
      <c r="DS1285" s="96"/>
      <c r="DT1285" s="96"/>
      <c r="DU1285" s="96"/>
      <c r="DV1285" s="96"/>
      <c r="DW1285" s="96"/>
      <c r="DX1285" s="96"/>
      <c r="DY1285" s="96"/>
    </row>
    <row r="1286" spans="1:129" x14ac:dyDescent="0.25">
      <c r="A1286" s="19" t="s">
        <v>4</v>
      </c>
      <c r="B1286" s="5">
        <v>0</v>
      </c>
      <c r="D1286" s="5">
        <f>B1286-F1286</f>
        <v>0</v>
      </c>
      <c r="F1286" s="5">
        <f>SUM(J1286:BZ1286)</f>
        <v>0</v>
      </c>
      <c r="I1286" s="96"/>
      <c r="J1286" s="95"/>
      <c r="K1286" s="107"/>
      <c r="L1286" s="96"/>
      <c r="M1286" s="107"/>
      <c r="N1286" s="96"/>
      <c r="O1286" s="96"/>
      <c r="P1286" s="95"/>
      <c r="Q1286" s="96"/>
      <c r="R1286" s="52"/>
      <c r="S1286" s="52"/>
      <c r="T1286" s="52"/>
      <c r="U1286" s="52"/>
      <c r="V1286" s="52"/>
      <c r="W1286" s="52"/>
      <c r="X1286" s="52"/>
      <c r="Y1286" s="52"/>
      <c r="Z1286" s="52"/>
      <c r="AA1286" s="52"/>
      <c r="AB1286" s="52"/>
      <c r="AC1286" s="52"/>
      <c r="AD1286" s="52"/>
      <c r="AE1286" s="52"/>
      <c r="AF1286" s="52"/>
      <c r="AG1286" s="52"/>
      <c r="AH1286" s="52"/>
      <c r="AI1286" s="52"/>
      <c r="AJ1286" s="52"/>
      <c r="AK1286" s="52"/>
      <c r="AL1286" s="52"/>
      <c r="AM1286" s="52"/>
      <c r="AN1286" s="52"/>
      <c r="AO1286" s="52"/>
      <c r="AP1286" s="52"/>
      <c r="AQ1286" s="52"/>
      <c r="AR1286" s="52"/>
      <c r="AS1286" s="52"/>
      <c r="AT1286" s="52"/>
      <c r="AU1286" s="52"/>
      <c r="AV1286" s="52"/>
      <c r="AW1286" s="52"/>
      <c r="AX1286" s="52"/>
      <c r="AY1286" s="52"/>
      <c r="AZ1286" s="52"/>
      <c r="BA1286" s="52"/>
      <c r="BB1286" s="52"/>
      <c r="BC1286" s="52"/>
      <c r="BD1286" s="52"/>
      <c r="BE1286" s="52"/>
      <c r="BF1286" s="52"/>
      <c r="BG1286" s="52"/>
      <c r="BH1286" s="52"/>
      <c r="BI1286" s="52"/>
      <c r="BJ1286" s="52"/>
      <c r="BK1286" s="52"/>
      <c r="BL1286" s="52"/>
      <c r="BM1286" s="52"/>
      <c r="BN1286" s="52"/>
      <c r="BO1286" s="52"/>
      <c r="BP1286" s="52"/>
      <c r="BQ1286" s="52"/>
      <c r="BR1286" s="52"/>
      <c r="BS1286" s="52"/>
      <c r="BT1286" s="52"/>
      <c r="BU1286" s="52"/>
      <c r="BV1286" s="52"/>
      <c r="BW1286" s="52"/>
      <c r="BX1286" s="52"/>
      <c r="BY1286" s="52"/>
      <c r="BZ1286" s="52"/>
      <c r="CA1286" s="52"/>
      <c r="CB1286" s="52"/>
      <c r="CC1286" s="52"/>
      <c r="CD1286" s="52"/>
      <c r="CE1286" s="52"/>
      <c r="CF1286" s="52"/>
      <c r="CG1286" s="52"/>
      <c r="CH1286" s="52"/>
      <c r="CI1286" s="52"/>
      <c r="CJ1286" s="52"/>
      <c r="CK1286" s="52"/>
      <c r="CL1286" s="52"/>
      <c r="CM1286" s="52"/>
      <c r="CN1286" s="52"/>
      <c r="CO1286" s="52"/>
      <c r="CP1286" s="52"/>
      <c r="CQ1286" s="52"/>
      <c r="CR1286" s="52"/>
      <c r="CS1286" s="52"/>
      <c r="CT1286" s="52"/>
      <c r="CU1286" s="52"/>
      <c r="CV1286" s="52"/>
      <c r="CW1286" s="52"/>
      <c r="CX1286" s="52"/>
      <c r="CY1286" s="52"/>
      <c r="CZ1286" s="52"/>
      <c r="DA1286" s="52"/>
      <c r="DB1286" s="52"/>
      <c r="DC1286" s="52"/>
      <c r="DD1286" s="52"/>
      <c r="DE1286" s="52"/>
      <c r="DF1286" s="52"/>
      <c r="DG1286" s="52"/>
      <c r="DH1286" s="52"/>
      <c r="DI1286" s="52"/>
      <c r="DJ1286" s="52"/>
      <c r="DK1286" s="52"/>
      <c r="DL1286" s="52"/>
      <c r="DM1286" s="52"/>
      <c r="DN1286" s="52"/>
      <c r="DO1286" s="52"/>
      <c r="DP1286" s="52"/>
      <c r="DQ1286" s="52"/>
      <c r="DR1286" s="52"/>
      <c r="DS1286" s="52"/>
      <c r="DT1286" s="52"/>
      <c r="DU1286" s="52"/>
      <c r="DV1286" s="52"/>
      <c r="DW1286" s="52"/>
      <c r="DX1286" s="52"/>
      <c r="DY1286" s="52"/>
    </row>
    <row r="1287" spans="1:129" x14ac:dyDescent="0.25">
      <c r="A1287" s="19" t="s">
        <v>5</v>
      </c>
      <c r="B1287" s="5">
        <v>0</v>
      </c>
      <c r="D1287" s="5">
        <f t="shared" ref="D1287:D1297" si="211">B1287-F1287</f>
        <v>0</v>
      </c>
      <c r="F1287" s="5">
        <f t="shared" ref="F1287" si="212">SUM(J1287:BZ1287)</f>
        <v>0</v>
      </c>
      <c r="I1287" s="52"/>
      <c r="J1287" s="103"/>
      <c r="K1287" s="55"/>
      <c r="L1287" s="52"/>
      <c r="M1287" s="55"/>
      <c r="N1287" s="52"/>
      <c r="O1287" s="52"/>
      <c r="P1287" s="95"/>
      <c r="Q1287" s="52"/>
      <c r="R1287" s="52"/>
      <c r="S1287" s="52"/>
      <c r="T1287" s="52"/>
      <c r="U1287" s="52"/>
      <c r="V1287" s="52"/>
      <c r="W1287" s="52"/>
      <c r="X1287" s="52"/>
      <c r="Y1287" s="52"/>
      <c r="Z1287" s="52"/>
      <c r="AA1287" s="52"/>
      <c r="AB1287" s="52"/>
      <c r="AC1287" s="52"/>
      <c r="AD1287" s="52"/>
      <c r="AE1287" s="52"/>
      <c r="AF1287" s="52"/>
      <c r="AG1287" s="52"/>
      <c r="AH1287" s="52"/>
      <c r="AI1287" s="52"/>
      <c r="AJ1287" s="52"/>
      <c r="AK1287" s="52"/>
      <c r="AL1287" s="52"/>
      <c r="AM1287" s="52"/>
      <c r="AN1287" s="52"/>
      <c r="AO1287" s="52"/>
      <c r="AP1287" s="52"/>
      <c r="AQ1287" s="52"/>
      <c r="AR1287" s="52"/>
      <c r="AS1287" s="52"/>
      <c r="AT1287" s="52"/>
      <c r="AU1287" s="52"/>
      <c r="AV1287" s="52"/>
      <c r="AW1287" s="52"/>
      <c r="AX1287" s="52"/>
      <c r="AY1287" s="52"/>
      <c r="AZ1287" s="52"/>
      <c r="BA1287" s="52"/>
      <c r="BB1287" s="52"/>
      <c r="BC1287" s="52"/>
      <c r="BD1287" s="52"/>
      <c r="BE1287" s="52"/>
      <c r="BF1287" s="52"/>
      <c r="BG1287" s="52"/>
      <c r="BH1287" s="52"/>
      <c r="BI1287" s="52"/>
      <c r="BJ1287" s="52"/>
      <c r="BK1287" s="52"/>
      <c r="BL1287" s="52"/>
      <c r="BM1287" s="52"/>
      <c r="BN1287" s="52"/>
      <c r="BO1287" s="52"/>
      <c r="BP1287" s="52"/>
      <c r="BQ1287" s="52"/>
      <c r="BR1287" s="52"/>
      <c r="BS1287" s="52"/>
      <c r="BT1287" s="52"/>
      <c r="BU1287" s="52"/>
      <c r="BV1287" s="52"/>
      <c r="BW1287" s="52"/>
      <c r="BX1287" s="52"/>
      <c r="BY1287" s="52"/>
      <c r="BZ1287" s="52"/>
      <c r="CA1287" s="52"/>
      <c r="CB1287" s="52"/>
      <c r="CC1287" s="52"/>
      <c r="CD1287" s="52"/>
      <c r="CE1287" s="52"/>
      <c r="CF1287" s="52"/>
      <c r="CG1287" s="52"/>
      <c r="CH1287" s="52"/>
      <c r="CI1287" s="52"/>
      <c r="CJ1287" s="52"/>
      <c r="CK1287" s="52"/>
      <c r="CL1287" s="52"/>
      <c r="CM1287" s="52"/>
      <c r="CN1287" s="52"/>
      <c r="CO1287" s="52"/>
      <c r="CP1287" s="52"/>
      <c r="CQ1287" s="52"/>
      <c r="CR1287" s="52"/>
      <c r="CS1287" s="52"/>
      <c r="CT1287" s="52"/>
      <c r="CU1287" s="52"/>
      <c r="CV1287" s="52"/>
      <c r="CW1287" s="52"/>
      <c r="CX1287" s="52"/>
      <c r="CY1287" s="52"/>
      <c r="CZ1287" s="52"/>
      <c r="DA1287" s="52"/>
      <c r="DB1287" s="52"/>
      <c r="DC1287" s="52"/>
      <c r="DD1287" s="52"/>
      <c r="DE1287" s="52"/>
      <c r="DF1287" s="52"/>
      <c r="DG1287" s="52"/>
      <c r="DH1287" s="52"/>
      <c r="DI1287" s="52"/>
      <c r="DJ1287" s="52"/>
      <c r="DK1287" s="52"/>
      <c r="DL1287" s="52"/>
      <c r="DM1287" s="52"/>
      <c r="DN1287" s="52"/>
      <c r="DO1287" s="52"/>
      <c r="DP1287" s="52"/>
      <c r="DQ1287" s="52"/>
      <c r="DR1287" s="52"/>
      <c r="DS1287" s="52"/>
      <c r="DT1287" s="52"/>
      <c r="DU1287" s="52"/>
      <c r="DV1287" s="52"/>
      <c r="DW1287" s="52"/>
      <c r="DX1287" s="52"/>
      <c r="DY1287" s="52"/>
    </row>
    <row r="1288" spans="1:129" x14ac:dyDescent="0.25">
      <c r="A1288" s="19" t="s">
        <v>6</v>
      </c>
      <c r="B1288" s="5">
        <v>100</v>
      </c>
      <c r="D1288" s="5">
        <f t="shared" si="211"/>
        <v>100</v>
      </c>
      <c r="F1288" s="5">
        <f>SUM(J1288:BZ1288)</f>
        <v>0</v>
      </c>
      <c r="I1288" s="52"/>
      <c r="J1288" s="103"/>
      <c r="K1288" s="55"/>
      <c r="L1288" s="52"/>
      <c r="M1288" s="55"/>
      <c r="N1288" s="52"/>
      <c r="O1288" s="52"/>
      <c r="P1288" s="95"/>
      <c r="Q1288" s="52"/>
      <c r="R1288" s="52"/>
      <c r="S1288" s="52"/>
      <c r="T1288" s="52"/>
      <c r="U1288" s="52"/>
      <c r="V1288" s="52"/>
      <c r="W1288" s="52"/>
      <c r="X1288" s="52"/>
      <c r="Y1288" s="52"/>
      <c r="Z1288" s="52"/>
      <c r="AA1288" s="52"/>
      <c r="AB1288" s="52"/>
      <c r="AC1288" s="52"/>
      <c r="AD1288" s="52"/>
      <c r="AE1288" s="52"/>
      <c r="AF1288" s="52"/>
      <c r="AG1288" s="52"/>
      <c r="AH1288" s="52"/>
      <c r="AI1288" s="52"/>
      <c r="AJ1288" s="52"/>
      <c r="AK1288" s="52"/>
      <c r="AL1288" s="52"/>
      <c r="AM1288" s="52"/>
      <c r="AN1288" s="52"/>
      <c r="AO1288" s="52"/>
      <c r="AP1288" s="52"/>
      <c r="AQ1288" s="52"/>
      <c r="AR1288" s="52"/>
      <c r="AS1288" s="52"/>
      <c r="AT1288" s="52"/>
      <c r="AU1288" s="52"/>
      <c r="AV1288" s="52"/>
      <c r="AW1288" s="52"/>
      <c r="AX1288" s="52"/>
      <c r="AY1288" s="52"/>
      <c r="AZ1288" s="52"/>
      <c r="BA1288" s="52"/>
      <c r="BB1288" s="52"/>
      <c r="BC1288" s="52"/>
      <c r="BD1288" s="52"/>
      <c r="BE1288" s="52"/>
      <c r="BF1288" s="52"/>
      <c r="BG1288" s="52"/>
      <c r="BH1288" s="52"/>
      <c r="BI1288" s="52"/>
      <c r="BJ1288" s="52"/>
      <c r="BK1288" s="52"/>
      <c r="BL1288" s="52"/>
      <c r="BM1288" s="52"/>
      <c r="BN1288" s="52"/>
      <c r="BO1288" s="52"/>
      <c r="BP1288" s="52"/>
      <c r="BQ1288" s="52"/>
      <c r="BR1288" s="52"/>
      <c r="BS1288" s="52"/>
      <c r="BT1288" s="52"/>
      <c r="BU1288" s="52"/>
      <c r="BV1288" s="52"/>
      <c r="BW1288" s="52"/>
      <c r="BX1288" s="52"/>
      <c r="BY1288" s="52"/>
      <c r="BZ1288" s="52"/>
      <c r="CA1288" s="52"/>
      <c r="CB1288" s="52"/>
      <c r="CC1288" s="52"/>
      <c r="CD1288" s="52"/>
      <c r="CE1288" s="52"/>
      <c r="CF1288" s="52"/>
      <c r="CG1288" s="52"/>
      <c r="CH1288" s="52"/>
      <c r="CI1288" s="52"/>
      <c r="CJ1288" s="52"/>
      <c r="CK1288" s="52"/>
      <c r="CL1288" s="52"/>
      <c r="CM1288" s="52"/>
      <c r="CN1288" s="52"/>
      <c r="CO1288" s="52"/>
      <c r="CP1288" s="52"/>
      <c r="CQ1288" s="52"/>
      <c r="CR1288" s="52"/>
      <c r="CS1288" s="52"/>
      <c r="CT1288" s="52"/>
      <c r="CU1288" s="52"/>
      <c r="CV1288" s="52"/>
      <c r="CW1288" s="52"/>
      <c r="CX1288" s="52"/>
      <c r="CY1288" s="52"/>
      <c r="CZ1288" s="52"/>
      <c r="DA1288" s="52"/>
      <c r="DB1288" s="52"/>
      <c r="DC1288" s="52"/>
      <c r="DD1288" s="52"/>
      <c r="DE1288" s="52"/>
      <c r="DF1288" s="52"/>
      <c r="DG1288" s="52"/>
      <c r="DH1288" s="52"/>
      <c r="DI1288" s="52"/>
      <c r="DJ1288" s="52"/>
      <c r="DK1288" s="52"/>
      <c r="DL1288" s="52"/>
      <c r="DM1288" s="52"/>
      <c r="DN1288" s="52"/>
      <c r="DO1288" s="52"/>
      <c r="DP1288" s="52"/>
      <c r="DQ1288" s="52"/>
      <c r="DR1288" s="52"/>
      <c r="DS1288" s="52"/>
      <c r="DT1288" s="52"/>
      <c r="DU1288" s="52"/>
      <c r="DV1288" s="52"/>
      <c r="DW1288" s="52"/>
      <c r="DX1288" s="52"/>
      <c r="DY1288" s="52"/>
    </row>
    <row r="1289" spans="1:129" x14ac:dyDescent="0.25">
      <c r="A1289" s="19" t="s">
        <v>7</v>
      </c>
      <c r="B1289" s="5">
        <v>0</v>
      </c>
      <c r="D1289" s="5">
        <f t="shared" si="211"/>
        <v>0</v>
      </c>
      <c r="F1289" s="5">
        <f t="shared" ref="F1289:F1290" si="213">SUM(J1289:BZ1289)</f>
        <v>0</v>
      </c>
      <c r="I1289" s="52"/>
      <c r="J1289" s="103"/>
      <c r="K1289" s="55"/>
      <c r="L1289" s="52"/>
      <c r="M1289" s="55"/>
      <c r="N1289" s="52"/>
      <c r="O1289" s="52"/>
      <c r="P1289" s="95"/>
      <c r="Q1289" s="52"/>
      <c r="R1289" s="52"/>
      <c r="S1289" s="52"/>
      <c r="T1289" s="52"/>
      <c r="U1289" s="52"/>
      <c r="V1289" s="52"/>
      <c r="W1289" s="52"/>
      <c r="X1289" s="52"/>
      <c r="Y1289" s="52"/>
      <c r="Z1289" s="52"/>
      <c r="AA1289" s="52"/>
      <c r="AB1289" s="52"/>
      <c r="AC1289" s="52"/>
      <c r="AD1289" s="52"/>
      <c r="AE1289" s="52"/>
      <c r="AF1289" s="52"/>
      <c r="AG1289" s="52"/>
      <c r="AH1289" s="52"/>
      <c r="AI1289" s="52"/>
      <c r="AJ1289" s="52"/>
      <c r="AK1289" s="52"/>
      <c r="AL1289" s="52"/>
      <c r="AM1289" s="52"/>
      <c r="AN1289" s="52"/>
      <c r="AO1289" s="52"/>
      <c r="AP1289" s="52"/>
      <c r="AQ1289" s="52"/>
      <c r="AR1289" s="52"/>
      <c r="AS1289" s="52"/>
      <c r="AT1289" s="52"/>
      <c r="AU1289" s="52"/>
      <c r="AV1289" s="52"/>
      <c r="AW1289" s="52"/>
      <c r="AX1289" s="52"/>
      <c r="AY1289" s="52"/>
      <c r="AZ1289" s="52"/>
      <c r="BA1289" s="52"/>
      <c r="BB1289" s="52"/>
      <c r="BC1289" s="52"/>
      <c r="BD1289" s="52"/>
      <c r="BE1289" s="52"/>
      <c r="BF1289" s="52"/>
      <c r="BG1289" s="52"/>
      <c r="BH1289" s="52"/>
      <c r="BI1289" s="52"/>
      <c r="BJ1289" s="52"/>
      <c r="BK1289" s="52"/>
      <c r="BL1289" s="52"/>
      <c r="BM1289" s="52"/>
      <c r="BN1289" s="52"/>
      <c r="BO1289" s="52"/>
      <c r="BP1289" s="52"/>
      <c r="BQ1289" s="52"/>
      <c r="BR1289" s="52"/>
      <c r="BS1289" s="52"/>
      <c r="BT1289" s="52"/>
      <c r="BU1289" s="52"/>
      <c r="BV1289" s="52"/>
      <c r="BW1289" s="52"/>
      <c r="BX1289" s="52"/>
      <c r="BY1289" s="52"/>
      <c r="BZ1289" s="52"/>
      <c r="CA1289" s="52"/>
      <c r="CB1289" s="52"/>
      <c r="CC1289" s="52"/>
      <c r="CD1289" s="52"/>
      <c r="CE1289" s="52"/>
      <c r="CF1289" s="52"/>
      <c r="CG1289" s="52"/>
      <c r="CH1289" s="52"/>
      <c r="CI1289" s="52"/>
      <c r="CJ1289" s="52"/>
      <c r="CK1289" s="52"/>
      <c r="CL1289" s="52"/>
      <c r="CM1289" s="52"/>
      <c r="CN1289" s="52"/>
      <c r="CO1289" s="52"/>
      <c r="CP1289" s="52"/>
      <c r="CQ1289" s="52"/>
      <c r="CR1289" s="52"/>
      <c r="CS1289" s="52"/>
      <c r="CT1289" s="52"/>
      <c r="CU1289" s="52"/>
      <c r="CV1289" s="52"/>
      <c r="CW1289" s="52"/>
      <c r="CX1289" s="52"/>
      <c r="CY1289" s="52"/>
      <c r="CZ1289" s="52"/>
      <c r="DA1289" s="52"/>
      <c r="DB1289" s="52"/>
      <c r="DC1289" s="52"/>
      <c r="DD1289" s="52"/>
      <c r="DE1289" s="52"/>
      <c r="DF1289" s="52"/>
      <c r="DG1289" s="52"/>
      <c r="DH1289" s="52"/>
      <c r="DI1289" s="52"/>
      <c r="DJ1289" s="52"/>
      <c r="DK1289" s="52"/>
      <c r="DL1289" s="52"/>
      <c r="DM1289" s="52"/>
      <c r="DN1289" s="52"/>
      <c r="DO1289" s="52"/>
      <c r="DP1289" s="52"/>
      <c r="DQ1289" s="52"/>
      <c r="DR1289" s="52"/>
      <c r="DS1289" s="52"/>
      <c r="DT1289" s="52"/>
      <c r="DU1289" s="52"/>
      <c r="DV1289" s="52"/>
      <c r="DW1289" s="52"/>
      <c r="DX1289" s="52"/>
      <c r="DY1289" s="52"/>
    </row>
    <row r="1290" spans="1:129" x14ac:dyDescent="0.25">
      <c r="A1290" s="19" t="s">
        <v>55</v>
      </c>
      <c r="B1290" s="5">
        <v>0</v>
      </c>
      <c r="D1290" s="5">
        <f t="shared" si="211"/>
        <v>0</v>
      </c>
      <c r="F1290" s="5">
        <f t="shared" si="213"/>
        <v>0</v>
      </c>
      <c r="I1290" s="52"/>
      <c r="J1290" s="103"/>
      <c r="K1290" s="55"/>
      <c r="L1290" s="52"/>
      <c r="M1290" s="55"/>
      <c r="N1290" s="52"/>
      <c r="O1290" s="52"/>
      <c r="P1290" s="95"/>
      <c r="Q1290" s="52"/>
      <c r="R1290" s="52"/>
      <c r="S1290" s="52"/>
      <c r="T1290" s="52"/>
      <c r="U1290" s="52"/>
      <c r="V1290" s="52"/>
      <c r="W1290" s="52"/>
      <c r="X1290" s="52"/>
      <c r="Y1290" s="52"/>
      <c r="Z1290" s="52"/>
      <c r="AA1290" s="52"/>
      <c r="AB1290" s="52"/>
      <c r="AC1290" s="52"/>
      <c r="AD1290" s="52"/>
      <c r="AE1290" s="52"/>
      <c r="AF1290" s="52"/>
      <c r="AG1290" s="52"/>
      <c r="AH1290" s="52"/>
      <c r="AI1290" s="52"/>
      <c r="AJ1290" s="52"/>
      <c r="AK1290" s="52"/>
      <c r="AL1290" s="52"/>
      <c r="AM1290" s="52"/>
      <c r="AN1290" s="52"/>
      <c r="AO1290" s="52"/>
      <c r="AP1290" s="52"/>
      <c r="AQ1290" s="52"/>
      <c r="AR1290" s="52"/>
      <c r="AS1290" s="52"/>
      <c r="AT1290" s="52"/>
      <c r="AU1290" s="52"/>
      <c r="AV1290" s="52"/>
      <c r="AW1290" s="52"/>
      <c r="AX1290" s="52"/>
      <c r="AY1290" s="52"/>
      <c r="AZ1290" s="52"/>
      <c r="BA1290" s="52"/>
      <c r="BB1290" s="52"/>
      <c r="BC1290" s="52"/>
      <c r="BD1290" s="52"/>
      <c r="BE1290" s="52"/>
      <c r="BF1290" s="52"/>
      <c r="BG1290" s="52"/>
      <c r="BH1290" s="52"/>
      <c r="BI1290" s="52"/>
      <c r="BJ1290" s="52"/>
      <c r="BK1290" s="52"/>
      <c r="BL1290" s="52"/>
      <c r="BM1290" s="52"/>
      <c r="BN1290" s="52"/>
      <c r="BO1290" s="52"/>
      <c r="BP1290" s="52"/>
      <c r="BQ1290" s="52"/>
      <c r="BR1290" s="52"/>
      <c r="BS1290" s="52"/>
      <c r="BT1290" s="52"/>
      <c r="BU1290" s="52"/>
      <c r="BV1290" s="52"/>
      <c r="BW1290" s="52"/>
      <c r="BX1290" s="52"/>
      <c r="BY1290" s="52"/>
      <c r="BZ1290" s="52"/>
      <c r="CA1290" s="52"/>
      <c r="CB1290" s="52"/>
      <c r="CC1290" s="52"/>
      <c r="CD1290" s="52"/>
      <c r="CE1290" s="52"/>
      <c r="CF1290" s="52"/>
      <c r="CG1290" s="52"/>
      <c r="CH1290" s="52"/>
      <c r="CI1290" s="52"/>
      <c r="CJ1290" s="52"/>
      <c r="CK1290" s="52"/>
      <c r="CL1290" s="52"/>
      <c r="CM1290" s="52"/>
      <c r="CN1290" s="52"/>
      <c r="CO1290" s="52"/>
      <c r="CP1290" s="52"/>
      <c r="CQ1290" s="52"/>
      <c r="CR1290" s="52"/>
      <c r="CS1290" s="52"/>
      <c r="CT1290" s="52"/>
      <c r="CU1290" s="52"/>
      <c r="CV1290" s="52"/>
      <c r="CW1290" s="52"/>
      <c r="CX1290" s="52"/>
      <c r="CY1290" s="52"/>
      <c r="CZ1290" s="52"/>
      <c r="DA1290" s="52"/>
      <c r="DB1290" s="52"/>
      <c r="DC1290" s="52"/>
      <c r="DD1290" s="52"/>
      <c r="DE1290" s="52"/>
      <c r="DF1290" s="52"/>
      <c r="DG1290" s="52"/>
      <c r="DH1290" s="52"/>
      <c r="DI1290" s="52"/>
      <c r="DJ1290" s="52"/>
      <c r="DK1290" s="52"/>
      <c r="DL1290" s="52"/>
      <c r="DM1290" s="52"/>
      <c r="DN1290" s="52"/>
      <c r="DO1290" s="52"/>
      <c r="DP1290" s="52"/>
      <c r="DQ1290" s="52"/>
      <c r="DR1290" s="52"/>
      <c r="DS1290" s="52"/>
      <c r="DT1290" s="52"/>
      <c r="DU1290" s="52"/>
      <c r="DV1290" s="52"/>
      <c r="DW1290" s="52"/>
      <c r="DX1290" s="52"/>
      <c r="DY1290" s="52"/>
    </row>
    <row r="1291" spans="1:129" x14ac:dyDescent="0.25">
      <c r="A1291" s="19" t="s">
        <v>9</v>
      </c>
      <c r="B1291" s="5">
        <v>0</v>
      </c>
      <c r="D1291" s="5">
        <f t="shared" si="211"/>
        <v>0</v>
      </c>
      <c r="F1291" s="5">
        <f>SUM(J1291:BZ1291)</f>
        <v>0</v>
      </c>
      <c r="I1291" s="52"/>
      <c r="J1291" s="103"/>
      <c r="K1291" s="55"/>
      <c r="L1291" s="52"/>
      <c r="M1291" s="55"/>
      <c r="N1291" s="52"/>
      <c r="O1291" s="52"/>
      <c r="P1291" s="95"/>
      <c r="Q1291" s="52"/>
      <c r="R1291" s="52"/>
      <c r="S1291" s="52"/>
      <c r="T1291" s="52"/>
      <c r="U1291" s="52"/>
      <c r="V1291" s="52"/>
      <c r="W1291" s="52"/>
      <c r="X1291" s="52"/>
      <c r="Y1291" s="52"/>
      <c r="Z1291" s="52"/>
      <c r="AA1291" s="52"/>
      <c r="AB1291" s="52"/>
      <c r="AC1291" s="52"/>
      <c r="AD1291" s="52"/>
      <c r="AE1291" s="52"/>
      <c r="AF1291" s="52"/>
      <c r="AG1291" s="52"/>
      <c r="AH1291" s="52"/>
      <c r="AI1291" s="52"/>
      <c r="AJ1291" s="52"/>
      <c r="AK1291" s="52"/>
      <c r="AL1291" s="52"/>
      <c r="AM1291" s="52"/>
      <c r="AN1291" s="52"/>
      <c r="AO1291" s="52"/>
      <c r="AP1291" s="52"/>
      <c r="AQ1291" s="52"/>
      <c r="AR1291" s="52"/>
      <c r="AS1291" s="52"/>
      <c r="AT1291" s="52"/>
      <c r="AU1291" s="52"/>
      <c r="AV1291" s="52"/>
      <c r="AW1291" s="52"/>
      <c r="AX1291" s="52"/>
      <c r="AY1291" s="52"/>
      <c r="AZ1291" s="52"/>
      <c r="BA1291" s="52"/>
      <c r="BB1291" s="52"/>
      <c r="BC1291" s="52"/>
      <c r="BD1291" s="52"/>
      <c r="BE1291" s="52"/>
      <c r="BF1291" s="52"/>
      <c r="BG1291" s="52"/>
      <c r="BH1291" s="52"/>
      <c r="BI1291" s="52"/>
      <c r="BJ1291" s="52"/>
      <c r="BK1291" s="52"/>
      <c r="BL1291" s="52"/>
      <c r="BM1291" s="52"/>
      <c r="BN1291" s="52"/>
      <c r="BO1291" s="52"/>
      <c r="BP1291" s="52"/>
      <c r="BQ1291" s="52"/>
      <c r="BR1291" s="52"/>
      <c r="BS1291" s="52"/>
      <c r="BT1291" s="52"/>
      <c r="BU1291" s="52"/>
      <c r="BV1291" s="52"/>
      <c r="BW1291" s="52"/>
      <c r="BX1291" s="52"/>
      <c r="BY1291" s="52"/>
      <c r="BZ1291" s="52"/>
      <c r="CA1291" s="52"/>
      <c r="CB1291" s="52"/>
      <c r="CC1291" s="52"/>
      <c r="CD1291" s="52"/>
      <c r="CE1291" s="52"/>
      <c r="CF1291" s="52"/>
      <c r="CG1291" s="52"/>
      <c r="CH1291" s="52"/>
      <c r="CI1291" s="52"/>
      <c r="CJ1291" s="52"/>
      <c r="CK1291" s="52"/>
      <c r="CL1291" s="52"/>
      <c r="CM1291" s="52"/>
      <c r="CN1291" s="52"/>
      <c r="CO1291" s="52"/>
      <c r="CP1291" s="52"/>
      <c r="CQ1291" s="52"/>
      <c r="CR1291" s="52"/>
      <c r="CS1291" s="52"/>
      <c r="CT1291" s="52"/>
      <c r="CU1291" s="52"/>
      <c r="CV1291" s="52"/>
      <c r="CW1291" s="52"/>
      <c r="CX1291" s="52"/>
      <c r="CY1291" s="52"/>
      <c r="CZ1291" s="52"/>
      <c r="DA1291" s="52"/>
      <c r="DB1291" s="52"/>
      <c r="DC1291" s="52"/>
      <c r="DD1291" s="52"/>
      <c r="DE1291" s="52"/>
      <c r="DF1291" s="52"/>
      <c r="DG1291" s="52"/>
      <c r="DH1291" s="52"/>
      <c r="DI1291" s="52"/>
      <c r="DJ1291" s="52"/>
      <c r="DK1291" s="52"/>
      <c r="DL1291" s="52"/>
      <c r="DM1291" s="52"/>
      <c r="DN1291" s="52"/>
      <c r="DO1291" s="52"/>
      <c r="DP1291" s="52"/>
      <c r="DQ1291" s="52"/>
      <c r="DR1291" s="52"/>
      <c r="DS1291" s="52"/>
      <c r="DT1291" s="52"/>
      <c r="DU1291" s="52"/>
      <c r="DV1291" s="52"/>
      <c r="DW1291" s="52"/>
      <c r="DX1291" s="52"/>
      <c r="DY1291" s="52"/>
    </row>
    <row r="1292" spans="1:129" x14ac:dyDescent="0.25">
      <c r="A1292" s="19" t="s">
        <v>10</v>
      </c>
      <c r="B1292" s="5">
        <v>0</v>
      </c>
      <c r="D1292" s="5">
        <f t="shared" si="211"/>
        <v>0</v>
      </c>
      <c r="F1292" s="5">
        <f>SUM(J1292:BZ1292)</f>
        <v>0</v>
      </c>
      <c r="I1292" s="52"/>
      <c r="J1292" s="103"/>
      <c r="K1292" s="55"/>
      <c r="L1292" s="52"/>
      <c r="M1292" s="55"/>
      <c r="N1292" s="52"/>
      <c r="O1292" s="52"/>
      <c r="P1292" s="95"/>
      <c r="Q1292" s="52"/>
      <c r="R1292" s="52"/>
      <c r="S1292" s="52"/>
      <c r="T1292" s="52"/>
      <c r="U1292" s="52"/>
      <c r="V1292" s="52"/>
      <c r="W1292" s="52"/>
      <c r="X1292" s="52"/>
      <c r="Y1292" s="52"/>
      <c r="Z1292" s="52"/>
      <c r="AA1292" s="52"/>
      <c r="AB1292" s="52"/>
      <c r="AC1292" s="52"/>
      <c r="AD1292" s="52"/>
      <c r="AE1292" s="52"/>
      <c r="AF1292" s="52"/>
      <c r="AG1292" s="52"/>
      <c r="AH1292" s="52"/>
      <c r="AI1292" s="52"/>
      <c r="AJ1292" s="52"/>
      <c r="AK1292" s="52"/>
      <c r="AL1292" s="52"/>
      <c r="AM1292" s="52"/>
      <c r="AN1292" s="52"/>
      <c r="AO1292" s="52"/>
      <c r="AP1292" s="52"/>
      <c r="AQ1292" s="52"/>
      <c r="AR1292" s="52"/>
      <c r="AS1292" s="52"/>
      <c r="AT1292" s="52"/>
      <c r="AU1292" s="52"/>
      <c r="AV1292" s="52"/>
      <c r="AW1292" s="52"/>
      <c r="AX1292" s="52"/>
      <c r="AY1292" s="52"/>
      <c r="AZ1292" s="52"/>
      <c r="BA1292" s="52"/>
      <c r="BB1292" s="52"/>
      <c r="BC1292" s="52"/>
      <c r="BD1292" s="52"/>
      <c r="BE1292" s="52"/>
      <c r="BF1292" s="52"/>
      <c r="BG1292" s="52"/>
      <c r="BH1292" s="52"/>
      <c r="BI1292" s="52"/>
      <c r="BJ1292" s="52"/>
      <c r="BK1292" s="52"/>
      <c r="BL1292" s="52"/>
      <c r="BM1292" s="52"/>
      <c r="BN1292" s="52"/>
      <c r="BO1292" s="52"/>
      <c r="BP1292" s="52"/>
      <c r="BQ1292" s="52"/>
      <c r="BR1292" s="52"/>
      <c r="BS1292" s="52"/>
      <c r="BT1292" s="52"/>
      <c r="BU1292" s="52"/>
      <c r="BV1292" s="52"/>
      <c r="BW1292" s="52"/>
      <c r="BX1292" s="52"/>
      <c r="BY1292" s="52"/>
      <c r="BZ1292" s="52"/>
      <c r="CA1292" s="52"/>
      <c r="CB1292" s="52"/>
      <c r="CC1292" s="52"/>
      <c r="CD1292" s="52"/>
      <c r="CE1292" s="52"/>
      <c r="CF1292" s="52"/>
      <c r="CG1292" s="52"/>
      <c r="CH1292" s="52"/>
      <c r="CI1292" s="52"/>
      <c r="CJ1292" s="52"/>
      <c r="CK1292" s="52"/>
      <c r="CL1292" s="52"/>
      <c r="CM1292" s="52"/>
      <c r="CN1292" s="52"/>
      <c r="CO1292" s="52"/>
      <c r="CP1292" s="52"/>
      <c r="CQ1292" s="52"/>
      <c r="CR1292" s="52"/>
      <c r="CS1292" s="52"/>
      <c r="CT1292" s="52"/>
      <c r="CU1292" s="52"/>
      <c r="CV1292" s="52"/>
      <c r="CW1292" s="52"/>
      <c r="CX1292" s="52"/>
      <c r="CY1292" s="52"/>
      <c r="CZ1292" s="52"/>
      <c r="DA1292" s="52"/>
      <c r="DB1292" s="52"/>
      <c r="DC1292" s="52"/>
      <c r="DD1292" s="52"/>
      <c r="DE1292" s="52"/>
      <c r="DF1292" s="52"/>
      <c r="DG1292" s="52"/>
      <c r="DH1292" s="52"/>
      <c r="DI1292" s="52"/>
      <c r="DJ1292" s="52"/>
      <c r="DK1292" s="52"/>
      <c r="DL1292" s="52"/>
      <c r="DM1292" s="52"/>
      <c r="DN1292" s="52"/>
      <c r="DO1292" s="52"/>
      <c r="DP1292" s="52"/>
      <c r="DQ1292" s="52"/>
      <c r="DR1292" s="52"/>
      <c r="DS1292" s="52"/>
      <c r="DT1292" s="52"/>
      <c r="DU1292" s="52"/>
      <c r="DV1292" s="52"/>
      <c r="DW1292" s="52"/>
      <c r="DX1292" s="52"/>
      <c r="DY1292" s="52"/>
    </row>
    <row r="1293" spans="1:129" x14ac:dyDescent="0.25">
      <c r="A1293" s="19" t="s">
        <v>11</v>
      </c>
      <c r="B1293" s="5">
        <v>0</v>
      </c>
      <c r="D1293" s="5">
        <f t="shared" si="211"/>
        <v>0</v>
      </c>
      <c r="F1293" s="5">
        <f t="shared" ref="F1293" si="214">SUM(J1293:BZ1293)</f>
        <v>0</v>
      </c>
      <c r="I1293" s="52"/>
      <c r="J1293" s="103"/>
      <c r="K1293" s="55"/>
      <c r="L1293" s="52"/>
      <c r="M1293" s="55"/>
      <c r="N1293" s="52"/>
      <c r="O1293" s="52"/>
      <c r="P1293" s="95"/>
      <c r="Q1293" s="52"/>
      <c r="R1293" s="52"/>
      <c r="S1293" s="52"/>
      <c r="T1293" s="52"/>
      <c r="U1293" s="52"/>
      <c r="V1293" s="52"/>
      <c r="W1293" s="52"/>
      <c r="X1293" s="52"/>
      <c r="Y1293" s="52"/>
      <c r="Z1293" s="52"/>
      <c r="AA1293" s="52"/>
      <c r="AB1293" s="52"/>
      <c r="AC1293" s="52"/>
      <c r="AD1293" s="52"/>
      <c r="AE1293" s="52"/>
      <c r="AF1293" s="52"/>
      <c r="AG1293" s="52"/>
      <c r="AH1293" s="52"/>
      <c r="AI1293" s="52"/>
      <c r="AJ1293" s="52"/>
      <c r="AK1293" s="52"/>
      <c r="AL1293" s="52"/>
      <c r="AM1293" s="52"/>
      <c r="AN1293" s="52"/>
      <c r="AO1293" s="52"/>
      <c r="AP1293" s="52"/>
      <c r="AQ1293" s="52"/>
      <c r="AR1293" s="52"/>
      <c r="AS1293" s="52"/>
      <c r="AT1293" s="52"/>
      <c r="AU1293" s="52"/>
      <c r="AV1293" s="52"/>
      <c r="AW1293" s="52"/>
      <c r="AX1293" s="52"/>
      <c r="AY1293" s="52"/>
      <c r="AZ1293" s="52"/>
      <c r="BA1293" s="52"/>
      <c r="BB1293" s="52"/>
      <c r="BC1293" s="52"/>
      <c r="BD1293" s="52"/>
      <c r="BE1293" s="52"/>
      <c r="BF1293" s="52"/>
      <c r="BG1293" s="52"/>
      <c r="BH1293" s="52"/>
      <c r="BI1293" s="52"/>
      <c r="BJ1293" s="52"/>
      <c r="BK1293" s="52"/>
      <c r="BL1293" s="52"/>
      <c r="BM1293" s="52"/>
      <c r="BN1293" s="52"/>
      <c r="BO1293" s="52"/>
      <c r="BP1293" s="52"/>
      <c r="BQ1293" s="52"/>
      <c r="BR1293" s="52"/>
      <c r="BS1293" s="52"/>
      <c r="BT1293" s="52"/>
      <c r="BU1293" s="52"/>
      <c r="BV1293" s="52"/>
      <c r="BW1293" s="52"/>
      <c r="BX1293" s="52"/>
      <c r="BY1293" s="52"/>
      <c r="BZ1293" s="52"/>
      <c r="CA1293" s="52"/>
      <c r="CB1293" s="52"/>
      <c r="CC1293" s="52"/>
      <c r="CD1293" s="52"/>
      <c r="CE1293" s="52"/>
      <c r="CF1293" s="52"/>
      <c r="CG1293" s="52"/>
      <c r="CH1293" s="52"/>
      <c r="CI1293" s="52"/>
      <c r="CJ1293" s="52"/>
      <c r="CK1293" s="52"/>
      <c r="CL1293" s="52"/>
      <c r="CM1293" s="52"/>
      <c r="CN1293" s="52"/>
      <c r="CO1293" s="52"/>
      <c r="CP1293" s="52"/>
      <c r="CQ1293" s="52"/>
      <c r="CR1293" s="52"/>
      <c r="CS1293" s="52"/>
      <c r="CT1293" s="52"/>
      <c r="CU1293" s="52"/>
      <c r="CV1293" s="52"/>
      <c r="CW1293" s="52"/>
      <c r="CX1293" s="52"/>
      <c r="CY1293" s="52"/>
      <c r="CZ1293" s="52"/>
      <c r="DA1293" s="52"/>
      <c r="DB1293" s="52"/>
      <c r="DC1293" s="52"/>
      <c r="DD1293" s="52"/>
      <c r="DE1293" s="52"/>
      <c r="DF1293" s="52"/>
      <c r="DG1293" s="52"/>
      <c r="DH1293" s="52"/>
      <c r="DI1293" s="52"/>
      <c r="DJ1293" s="52"/>
      <c r="DK1293" s="52"/>
      <c r="DL1293" s="52"/>
      <c r="DM1293" s="52"/>
      <c r="DN1293" s="52"/>
      <c r="DO1293" s="52"/>
      <c r="DP1293" s="52"/>
      <c r="DQ1293" s="52"/>
      <c r="DR1293" s="52"/>
      <c r="DS1293" s="52"/>
      <c r="DT1293" s="52"/>
      <c r="DU1293" s="52"/>
      <c r="DV1293" s="52"/>
      <c r="DW1293" s="52"/>
      <c r="DX1293" s="52"/>
      <c r="DY1293" s="52"/>
    </row>
    <row r="1294" spans="1:129" x14ac:dyDescent="0.25">
      <c r="A1294" s="19" t="s">
        <v>12</v>
      </c>
      <c r="B1294" s="5">
        <v>0</v>
      </c>
      <c r="D1294" s="5">
        <f t="shared" si="211"/>
        <v>0</v>
      </c>
      <c r="F1294" s="5">
        <f>SUM(J1294:BZ1294)</f>
        <v>0</v>
      </c>
      <c r="I1294" s="52"/>
      <c r="J1294" s="103"/>
      <c r="K1294" s="55"/>
      <c r="L1294" s="52"/>
      <c r="M1294" s="55"/>
      <c r="N1294" s="52"/>
      <c r="O1294" s="52"/>
      <c r="P1294" s="95"/>
      <c r="Q1294" s="52"/>
      <c r="R1294" s="52"/>
      <c r="S1294" s="52"/>
      <c r="T1294" s="52"/>
      <c r="U1294" s="52"/>
      <c r="V1294" s="52"/>
      <c r="W1294" s="52"/>
      <c r="X1294" s="52"/>
      <c r="Y1294" s="52"/>
      <c r="Z1294" s="52"/>
      <c r="AA1294" s="52"/>
      <c r="AB1294" s="52"/>
      <c r="AC1294" s="52"/>
      <c r="AD1294" s="52"/>
      <c r="AE1294" s="52"/>
      <c r="AF1294" s="52"/>
      <c r="AG1294" s="52"/>
      <c r="AH1294" s="52"/>
      <c r="AI1294" s="52"/>
      <c r="AJ1294" s="52"/>
      <c r="AK1294" s="52"/>
      <c r="AL1294" s="52"/>
      <c r="AM1294" s="52"/>
      <c r="AN1294" s="52"/>
      <c r="AO1294" s="52"/>
      <c r="AP1294" s="52"/>
      <c r="AQ1294" s="52"/>
      <c r="AR1294" s="52"/>
      <c r="AS1294" s="52"/>
      <c r="AT1294" s="52"/>
      <c r="AU1294" s="52"/>
      <c r="AV1294" s="52"/>
      <c r="AW1294" s="52"/>
      <c r="AX1294" s="52"/>
      <c r="AY1294" s="52"/>
      <c r="AZ1294" s="52"/>
      <c r="BA1294" s="52"/>
      <c r="BB1294" s="52"/>
      <c r="BC1294" s="52"/>
      <c r="BD1294" s="52"/>
      <c r="BE1294" s="52"/>
      <c r="BF1294" s="52"/>
      <c r="BG1294" s="52"/>
      <c r="BH1294" s="52"/>
      <c r="BI1294" s="52"/>
      <c r="BJ1294" s="52"/>
      <c r="BK1294" s="52"/>
      <c r="BL1294" s="52"/>
      <c r="BM1294" s="52"/>
      <c r="BN1294" s="52"/>
      <c r="BO1294" s="52"/>
      <c r="BP1294" s="52"/>
      <c r="BQ1294" s="52"/>
      <c r="BR1294" s="52"/>
      <c r="BS1294" s="52"/>
      <c r="BT1294" s="52"/>
      <c r="BU1294" s="52"/>
      <c r="BV1294" s="52"/>
      <c r="BW1294" s="52"/>
      <c r="BX1294" s="52"/>
      <c r="BY1294" s="52"/>
      <c r="BZ1294" s="52"/>
      <c r="CA1294" s="52"/>
      <c r="CB1294" s="52"/>
      <c r="CC1294" s="52"/>
      <c r="CD1294" s="52"/>
      <c r="CE1294" s="52"/>
      <c r="CF1294" s="52"/>
      <c r="CG1294" s="52"/>
      <c r="CH1294" s="52"/>
      <c r="CI1294" s="52"/>
      <c r="CJ1294" s="52"/>
      <c r="CK1294" s="52"/>
      <c r="CL1294" s="52"/>
      <c r="CM1294" s="52"/>
      <c r="CN1294" s="52"/>
      <c r="CO1294" s="52"/>
      <c r="CP1294" s="52"/>
      <c r="CQ1294" s="52"/>
      <c r="CR1294" s="52"/>
      <c r="CS1294" s="52"/>
      <c r="CT1294" s="52"/>
      <c r="CU1294" s="52"/>
      <c r="CV1294" s="52"/>
      <c r="CW1294" s="52"/>
      <c r="CX1294" s="52"/>
      <c r="CY1294" s="52"/>
      <c r="CZ1294" s="52"/>
      <c r="DA1294" s="52"/>
      <c r="DB1294" s="52"/>
      <c r="DC1294" s="52"/>
      <c r="DD1294" s="52"/>
      <c r="DE1294" s="52"/>
      <c r="DF1294" s="52"/>
      <c r="DG1294" s="52"/>
      <c r="DH1294" s="52"/>
      <c r="DI1294" s="52"/>
      <c r="DJ1294" s="52"/>
      <c r="DK1294" s="52"/>
      <c r="DL1294" s="52"/>
      <c r="DM1294" s="52"/>
      <c r="DN1294" s="52"/>
      <c r="DO1294" s="52"/>
      <c r="DP1294" s="52"/>
      <c r="DQ1294" s="52"/>
      <c r="DR1294" s="52"/>
      <c r="DS1294" s="52"/>
      <c r="DT1294" s="52"/>
      <c r="DU1294" s="52"/>
      <c r="DV1294" s="52"/>
      <c r="DW1294" s="52"/>
      <c r="DX1294" s="52"/>
      <c r="DY1294" s="52"/>
    </row>
    <row r="1295" spans="1:129" x14ac:dyDescent="0.25">
      <c r="A1295" s="19" t="s">
        <v>13</v>
      </c>
      <c r="B1295" s="5">
        <v>0</v>
      </c>
      <c r="D1295" s="5">
        <f t="shared" si="211"/>
        <v>0</v>
      </c>
      <c r="F1295" s="5">
        <f t="shared" ref="F1295:F1297" si="215">SUM(J1295:BZ1295)</f>
        <v>0</v>
      </c>
      <c r="I1295" s="52"/>
      <c r="J1295" s="103"/>
      <c r="K1295" s="55"/>
      <c r="L1295" s="52"/>
      <c r="M1295" s="55"/>
      <c r="N1295" s="52"/>
      <c r="O1295" s="52"/>
      <c r="P1295" s="95"/>
      <c r="Q1295" s="52"/>
      <c r="R1295" s="52"/>
      <c r="S1295" s="52"/>
      <c r="T1295" s="52"/>
      <c r="U1295" s="52"/>
      <c r="V1295" s="52"/>
      <c r="W1295" s="52"/>
      <c r="X1295" s="52"/>
      <c r="Y1295" s="52"/>
      <c r="Z1295" s="52"/>
      <c r="AA1295" s="52"/>
      <c r="AB1295" s="52"/>
      <c r="AC1295" s="52"/>
      <c r="AD1295" s="52"/>
      <c r="AE1295" s="52"/>
      <c r="AF1295" s="52"/>
      <c r="AG1295" s="52"/>
      <c r="AH1295" s="52"/>
      <c r="AI1295" s="52"/>
      <c r="AJ1295" s="52"/>
      <c r="AK1295" s="52"/>
      <c r="AL1295" s="52"/>
      <c r="AM1295" s="52"/>
      <c r="AN1295" s="52"/>
      <c r="AO1295" s="52"/>
      <c r="AP1295" s="52"/>
      <c r="AQ1295" s="52"/>
      <c r="AR1295" s="52"/>
      <c r="AS1295" s="52"/>
      <c r="AT1295" s="52"/>
      <c r="AU1295" s="52"/>
      <c r="AV1295" s="52"/>
      <c r="AW1295" s="52"/>
      <c r="AX1295" s="52"/>
      <c r="AY1295" s="52"/>
      <c r="AZ1295" s="52"/>
      <c r="BA1295" s="52"/>
      <c r="BB1295" s="52"/>
      <c r="BC1295" s="52"/>
      <c r="BD1295" s="52"/>
      <c r="BE1295" s="52"/>
      <c r="BF1295" s="52"/>
      <c r="BG1295" s="52"/>
      <c r="BH1295" s="52"/>
      <c r="BI1295" s="52"/>
      <c r="BJ1295" s="52"/>
      <c r="BK1295" s="52"/>
      <c r="BL1295" s="52"/>
      <c r="BM1295" s="52"/>
      <c r="BN1295" s="52"/>
      <c r="BO1295" s="52"/>
      <c r="BP1295" s="52"/>
      <c r="BQ1295" s="52"/>
      <c r="BR1295" s="52"/>
      <c r="BS1295" s="52"/>
      <c r="BT1295" s="52"/>
      <c r="BU1295" s="52"/>
      <c r="BV1295" s="52"/>
      <c r="BW1295" s="52"/>
      <c r="BX1295" s="52"/>
      <c r="BY1295" s="52"/>
      <c r="BZ1295" s="52"/>
      <c r="CA1295" s="52"/>
      <c r="CB1295" s="52"/>
      <c r="CC1295" s="52"/>
      <c r="CD1295" s="52"/>
      <c r="CE1295" s="52"/>
      <c r="CF1295" s="52"/>
      <c r="CG1295" s="52"/>
      <c r="CH1295" s="52"/>
      <c r="CI1295" s="52"/>
      <c r="CJ1295" s="52"/>
      <c r="CK1295" s="52"/>
      <c r="CL1295" s="52"/>
      <c r="CM1295" s="52"/>
      <c r="CN1295" s="52"/>
      <c r="CO1295" s="52"/>
      <c r="CP1295" s="52"/>
      <c r="CQ1295" s="52"/>
      <c r="CR1295" s="52"/>
      <c r="CS1295" s="52"/>
      <c r="CT1295" s="52"/>
      <c r="CU1295" s="52"/>
      <c r="CV1295" s="52"/>
      <c r="CW1295" s="52"/>
      <c r="CX1295" s="52"/>
      <c r="CY1295" s="52"/>
      <c r="CZ1295" s="52"/>
      <c r="DA1295" s="52"/>
      <c r="DB1295" s="52"/>
      <c r="DC1295" s="52"/>
      <c r="DD1295" s="52"/>
      <c r="DE1295" s="52"/>
      <c r="DF1295" s="52"/>
      <c r="DG1295" s="52"/>
      <c r="DH1295" s="52"/>
      <c r="DI1295" s="52"/>
      <c r="DJ1295" s="52"/>
      <c r="DK1295" s="52"/>
      <c r="DL1295" s="52"/>
      <c r="DM1295" s="52"/>
      <c r="DN1295" s="52"/>
      <c r="DO1295" s="52"/>
      <c r="DP1295" s="52"/>
      <c r="DQ1295" s="52"/>
      <c r="DR1295" s="52"/>
      <c r="DS1295" s="52"/>
      <c r="DT1295" s="52"/>
      <c r="DU1295" s="52"/>
      <c r="DV1295" s="52"/>
      <c r="DW1295" s="52"/>
      <c r="DX1295" s="52"/>
      <c r="DY1295" s="52"/>
    </row>
    <row r="1296" spans="1:129" x14ac:dyDescent="0.25">
      <c r="A1296" s="19" t="s">
        <v>14</v>
      </c>
      <c r="B1296" s="5">
        <v>0</v>
      </c>
      <c r="D1296" s="5">
        <f t="shared" si="211"/>
        <v>0</v>
      </c>
      <c r="F1296" s="5">
        <f t="shared" si="215"/>
        <v>0</v>
      </c>
      <c r="I1296" s="52"/>
      <c r="J1296" s="103"/>
      <c r="K1296" s="55"/>
      <c r="L1296" s="52"/>
      <c r="M1296" s="55"/>
      <c r="N1296" s="52"/>
      <c r="O1296" s="52"/>
      <c r="P1296" s="95"/>
      <c r="Q1296" s="52"/>
      <c r="R1296" s="52"/>
      <c r="S1296" s="52"/>
      <c r="T1296" s="52"/>
      <c r="U1296" s="52"/>
      <c r="V1296" s="52"/>
      <c r="W1296" s="52"/>
      <c r="X1296" s="52"/>
      <c r="Y1296" s="52"/>
      <c r="Z1296" s="52"/>
      <c r="AA1296" s="52"/>
      <c r="AB1296" s="52"/>
      <c r="AC1296" s="52"/>
      <c r="AD1296" s="52"/>
      <c r="AE1296" s="52"/>
      <c r="AF1296" s="52"/>
      <c r="AG1296" s="52"/>
      <c r="AH1296" s="52"/>
      <c r="AI1296" s="52"/>
      <c r="AJ1296" s="52"/>
      <c r="AK1296" s="52"/>
      <c r="AL1296" s="52"/>
      <c r="AM1296" s="52"/>
      <c r="AN1296" s="52"/>
      <c r="AO1296" s="52"/>
      <c r="AP1296" s="52"/>
      <c r="AQ1296" s="52"/>
      <c r="AR1296" s="52"/>
      <c r="AS1296" s="52"/>
      <c r="AT1296" s="52"/>
      <c r="AU1296" s="52"/>
      <c r="AV1296" s="52"/>
      <c r="AW1296" s="52"/>
      <c r="AX1296" s="52"/>
      <c r="AY1296" s="52"/>
      <c r="AZ1296" s="52"/>
      <c r="BA1296" s="52"/>
      <c r="BB1296" s="52"/>
      <c r="BC1296" s="52"/>
      <c r="BD1296" s="52"/>
      <c r="BE1296" s="52"/>
      <c r="BF1296" s="52"/>
      <c r="BG1296" s="52"/>
      <c r="BH1296" s="52"/>
      <c r="BI1296" s="52"/>
      <c r="BJ1296" s="52"/>
      <c r="BK1296" s="52"/>
      <c r="BL1296" s="52"/>
      <c r="BM1296" s="52"/>
      <c r="BN1296" s="52"/>
      <c r="BO1296" s="52"/>
      <c r="BP1296" s="52"/>
      <c r="BQ1296" s="52"/>
      <c r="BR1296" s="52"/>
      <c r="BS1296" s="52"/>
      <c r="BT1296" s="52"/>
      <c r="BU1296" s="52"/>
      <c r="BV1296" s="52"/>
      <c r="BW1296" s="52"/>
      <c r="BX1296" s="52"/>
      <c r="BY1296" s="52"/>
      <c r="BZ1296" s="52"/>
      <c r="CA1296" s="52"/>
      <c r="CB1296" s="52"/>
      <c r="CC1296" s="52"/>
      <c r="CD1296" s="52"/>
      <c r="CE1296" s="52"/>
      <c r="CF1296" s="52"/>
      <c r="CG1296" s="52"/>
      <c r="CH1296" s="52"/>
      <c r="CI1296" s="52"/>
      <c r="CJ1296" s="52"/>
      <c r="CK1296" s="52"/>
      <c r="CL1296" s="52"/>
      <c r="CM1296" s="52"/>
      <c r="CN1296" s="52"/>
      <c r="CO1296" s="52"/>
      <c r="CP1296" s="52"/>
      <c r="CQ1296" s="52"/>
      <c r="CR1296" s="52"/>
      <c r="CS1296" s="52"/>
      <c r="CT1296" s="52"/>
      <c r="CU1296" s="52"/>
      <c r="CV1296" s="52"/>
      <c r="CW1296" s="52"/>
      <c r="CX1296" s="52"/>
      <c r="CY1296" s="52"/>
      <c r="CZ1296" s="52"/>
      <c r="DA1296" s="52"/>
      <c r="DB1296" s="52"/>
      <c r="DC1296" s="52"/>
      <c r="DD1296" s="52"/>
      <c r="DE1296" s="52"/>
      <c r="DF1296" s="52"/>
      <c r="DG1296" s="52"/>
      <c r="DH1296" s="52"/>
      <c r="DI1296" s="52"/>
      <c r="DJ1296" s="52"/>
      <c r="DK1296" s="52"/>
      <c r="DL1296" s="52"/>
      <c r="DM1296" s="52"/>
      <c r="DN1296" s="52"/>
      <c r="DO1296" s="52"/>
      <c r="DP1296" s="52"/>
      <c r="DQ1296" s="52"/>
      <c r="DR1296" s="52"/>
      <c r="DS1296" s="52"/>
      <c r="DT1296" s="52"/>
      <c r="DU1296" s="52"/>
      <c r="DV1296" s="52"/>
      <c r="DW1296" s="52"/>
      <c r="DX1296" s="52"/>
      <c r="DY1296" s="52"/>
    </row>
    <row r="1297" spans="1:129" x14ac:dyDescent="0.25">
      <c r="A1297" s="19" t="s">
        <v>15</v>
      </c>
      <c r="B1297" s="5">
        <v>0</v>
      </c>
      <c r="D1297" s="5">
        <f t="shared" si="211"/>
        <v>0</v>
      </c>
      <c r="F1297" s="5">
        <f t="shared" si="215"/>
        <v>0</v>
      </c>
      <c r="I1297" s="52"/>
      <c r="J1297" s="103"/>
      <c r="K1297" s="55"/>
      <c r="L1297" s="52"/>
      <c r="M1297" s="55"/>
      <c r="N1297" s="52"/>
      <c r="O1297" s="52"/>
      <c r="P1297" s="95"/>
      <c r="Q1297" s="52"/>
      <c r="R1297" s="52"/>
      <c r="S1297" s="52"/>
      <c r="T1297" s="52"/>
      <c r="U1297" s="52"/>
      <c r="V1297" s="52"/>
      <c r="W1297" s="52"/>
      <c r="X1297" s="52"/>
      <c r="Y1297" s="52"/>
      <c r="Z1297" s="52"/>
      <c r="AA1297" s="52"/>
      <c r="AB1297" s="52"/>
      <c r="AC1297" s="52"/>
      <c r="AD1297" s="52"/>
      <c r="AE1297" s="52"/>
      <c r="AF1297" s="52"/>
      <c r="AG1297" s="52"/>
      <c r="AH1297" s="52"/>
      <c r="AI1297" s="52"/>
      <c r="AJ1297" s="52"/>
      <c r="AK1297" s="52"/>
      <c r="AL1297" s="52"/>
      <c r="AM1297" s="52"/>
      <c r="AN1297" s="52"/>
      <c r="AO1297" s="52"/>
      <c r="AP1297" s="52"/>
      <c r="AQ1297" s="52"/>
      <c r="AR1297" s="52"/>
      <c r="AS1297" s="52"/>
      <c r="AT1297" s="52"/>
      <c r="AU1297" s="52"/>
      <c r="AV1297" s="52"/>
      <c r="AW1297" s="52"/>
      <c r="AX1297" s="52"/>
      <c r="AY1297" s="52"/>
      <c r="AZ1297" s="52"/>
      <c r="BA1297" s="52"/>
      <c r="BB1297" s="52"/>
      <c r="BC1297" s="52"/>
      <c r="BD1297" s="52"/>
      <c r="BE1297" s="52"/>
      <c r="BF1297" s="52"/>
      <c r="BG1297" s="52"/>
      <c r="BH1297" s="52"/>
      <c r="BI1297" s="52"/>
      <c r="BJ1297" s="52"/>
      <c r="BK1297" s="52"/>
      <c r="BL1297" s="52"/>
      <c r="BM1297" s="52"/>
      <c r="BN1297" s="52"/>
      <c r="BO1297" s="52"/>
      <c r="BP1297" s="52"/>
      <c r="BQ1297" s="52"/>
      <c r="BR1297" s="52"/>
      <c r="BS1297" s="52"/>
      <c r="BT1297" s="52"/>
      <c r="BU1297" s="52"/>
      <c r="BV1297" s="52"/>
      <c r="BW1297" s="52"/>
      <c r="BX1297" s="52"/>
      <c r="BY1297" s="52"/>
      <c r="BZ1297" s="52"/>
      <c r="CA1297" s="52"/>
      <c r="CB1297" s="52"/>
      <c r="CC1297" s="52"/>
      <c r="CD1297" s="52"/>
      <c r="CE1297" s="52"/>
      <c r="CF1297" s="52"/>
      <c r="CG1297" s="52"/>
      <c r="CH1297" s="52"/>
      <c r="CI1297" s="52"/>
      <c r="CJ1297" s="52"/>
      <c r="CK1297" s="52"/>
      <c r="CL1297" s="52"/>
      <c r="CM1297" s="52"/>
      <c r="CN1297" s="52"/>
      <c r="CO1297" s="52"/>
      <c r="CP1297" s="52"/>
      <c r="CQ1297" s="52"/>
      <c r="CR1297" s="52"/>
      <c r="CS1297" s="52"/>
      <c r="CT1297" s="52"/>
      <c r="CU1297" s="52"/>
      <c r="CV1297" s="52"/>
      <c r="CW1297" s="52"/>
      <c r="CX1297" s="52"/>
      <c r="CY1297" s="52"/>
      <c r="CZ1297" s="52"/>
      <c r="DA1297" s="52"/>
      <c r="DB1297" s="52"/>
      <c r="DC1297" s="52"/>
      <c r="DD1297" s="52"/>
      <c r="DE1297" s="52"/>
      <c r="DF1297" s="52"/>
      <c r="DG1297" s="52"/>
      <c r="DH1297" s="52"/>
      <c r="DI1297" s="52"/>
      <c r="DJ1297" s="52"/>
      <c r="DK1297" s="52"/>
      <c r="DL1297" s="52"/>
      <c r="DM1297" s="52"/>
      <c r="DN1297" s="52"/>
      <c r="DO1297" s="52"/>
      <c r="DP1297" s="52"/>
      <c r="DQ1297" s="52"/>
      <c r="DR1297" s="52"/>
      <c r="DS1297" s="52"/>
      <c r="DT1297" s="52"/>
      <c r="DU1297" s="52"/>
      <c r="DV1297" s="52"/>
      <c r="DW1297" s="52"/>
      <c r="DX1297" s="52"/>
      <c r="DY1297" s="52"/>
    </row>
    <row r="1298" spans="1:129" x14ac:dyDescent="0.25">
      <c r="A1298" s="6" t="s">
        <v>16</v>
      </c>
      <c r="B1298" s="7">
        <f>SUM(B1286:B1297)</f>
        <v>100</v>
      </c>
      <c r="D1298" s="23">
        <f>SUM(D1286:D1297)</f>
        <v>100</v>
      </c>
      <c r="F1298" s="7">
        <f>SUM(F1286:F1297)</f>
        <v>0</v>
      </c>
      <c r="I1298" s="52"/>
      <c r="J1298" s="103"/>
      <c r="K1298" s="55"/>
      <c r="L1298" s="52"/>
      <c r="M1298" s="55"/>
      <c r="N1298" s="52"/>
      <c r="O1298" s="52"/>
      <c r="P1298" s="95"/>
      <c r="Q1298" s="52"/>
      <c r="R1298" s="52"/>
      <c r="S1298" s="52"/>
      <c r="T1298" s="52"/>
      <c r="U1298" s="52"/>
      <c r="V1298" s="52"/>
      <c r="W1298" s="52"/>
      <c r="X1298" s="52"/>
      <c r="Y1298" s="52"/>
      <c r="Z1298" s="52"/>
      <c r="AA1298" s="52"/>
      <c r="AB1298" s="52"/>
      <c r="AC1298" s="52"/>
      <c r="AD1298" s="52"/>
      <c r="AE1298" s="52"/>
      <c r="AF1298" s="52"/>
      <c r="AG1298" s="52"/>
      <c r="AH1298" s="52"/>
      <c r="AI1298" s="52"/>
      <c r="AJ1298" s="52"/>
      <c r="AK1298" s="52"/>
      <c r="AL1298" s="52"/>
      <c r="AM1298" s="52"/>
      <c r="AN1298" s="52"/>
      <c r="AO1298" s="52"/>
      <c r="AP1298" s="52"/>
      <c r="AQ1298" s="52"/>
      <c r="AR1298" s="52"/>
      <c r="AS1298" s="52"/>
      <c r="AT1298" s="52"/>
      <c r="AU1298" s="52"/>
      <c r="AV1298" s="52"/>
      <c r="AW1298" s="52"/>
      <c r="AX1298" s="52"/>
      <c r="AY1298" s="52"/>
      <c r="AZ1298" s="52"/>
      <c r="BA1298" s="52"/>
      <c r="BB1298" s="52"/>
      <c r="BC1298" s="52"/>
      <c r="BD1298" s="52"/>
      <c r="BE1298" s="52"/>
      <c r="BF1298" s="52"/>
      <c r="BG1298" s="52"/>
      <c r="BH1298" s="52"/>
      <c r="BI1298" s="52"/>
      <c r="BJ1298" s="52"/>
      <c r="BK1298" s="52"/>
      <c r="BL1298" s="52"/>
      <c r="BM1298" s="52"/>
      <c r="BN1298" s="52"/>
      <c r="BO1298" s="52"/>
      <c r="BP1298" s="52"/>
      <c r="BQ1298" s="52"/>
      <c r="BR1298" s="52"/>
      <c r="BS1298" s="52"/>
      <c r="BT1298" s="52"/>
      <c r="BU1298" s="52"/>
      <c r="BV1298" s="52"/>
      <c r="BW1298" s="52"/>
      <c r="BX1298" s="52"/>
      <c r="BY1298" s="52"/>
      <c r="BZ1298" s="52"/>
      <c r="CA1298" s="52"/>
      <c r="CB1298" s="52"/>
      <c r="CC1298" s="52"/>
      <c r="CD1298" s="52"/>
      <c r="CE1298" s="52"/>
      <c r="CF1298" s="52"/>
      <c r="CG1298" s="52"/>
      <c r="CH1298" s="52"/>
      <c r="CI1298" s="52"/>
      <c r="CJ1298" s="52"/>
      <c r="CK1298" s="52"/>
      <c r="CL1298" s="52"/>
      <c r="CM1298" s="52"/>
      <c r="CN1298" s="52"/>
      <c r="CO1298" s="52"/>
      <c r="CP1298" s="52"/>
      <c r="CQ1298" s="52"/>
      <c r="CR1298" s="52"/>
      <c r="CS1298" s="52"/>
      <c r="CT1298" s="52"/>
      <c r="CU1298" s="52"/>
      <c r="CV1298" s="52"/>
      <c r="CW1298" s="52"/>
      <c r="CX1298" s="52"/>
      <c r="CY1298" s="52"/>
      <c r="CZ1298" s="52"/>
      <c r="DA1298" s="52"/>
      <c r="DB1298" s="52"/>
      <c r="DC1298" s="52"/>
      <c r="DD1298" s="52"/>
      <c r="DE1298" s="52"/>
      <c r="DF1298" s="52"/>
      <c r="DG1298" s="52"/>
      <c r="DH1298" s="52"/>
      <c r="DI1298" s="52"/>
      <c r="DJ1298" s="52"/>
      <c r="DK1298" s="52"/>
      <c r="DL1298" s="52"/>
      <c r="DM1298" s="52"/>
      <c r="DN1298" s="52"/>
      <c r="DO1298" s="52"/>
      <c r="DP1298" s="52"/>
      <c r="DQ1298" s="52"/>
      <c r="DR1298" s="52"/>
      <c r="DS1298" s="52"/>
      <c r="DT1298" s="52"/>
      <c r="DU1298" s="52"/>
      <c r="DV1298" s="52"/>
      <c r="DW1298" s="52"/>
      <c r="DX1298" s="52"/>
      <c r="DY1298" s="52"/>
    </row>
    <row r="1299" spans="1:129" x14ac:dyDescent="0.25">
      <c r="I1299" s="52"/>
      <c r="J1299" s="103"/>
      <c r="K1299" s="55"/>
      <c r="L1299" s="52"/>
      <c r="M1299" s="55"/>
      <c r="N1299" s="52"/>
      <c r="O1299" s="52"/>
      <c r="P1299" s="95"/>
      <c r="Q1299" s="52"/>
      <c r="R1299" s="52"/>
      <c r="S1299" s="52"/>
      <c r="T1299" s="52"/>
      <c r="U1299" s="52"/>
      <c r="V1299" s="52"/>
      <c r="W1299" s="52"/>
      <c r="X1299" s="52"/>
      <c r="Y1299" s="52"/>
      <c r="Z1299" s="52"/>
      <c r="AA1299" s="52"/>
      <c r="AB1299" s="52"/>
      <c r="AC1299" s="52"/>
      <c r="AD1299" s="52"/>
      <c r="AE1299" s="52"/>
      <c r="AF1299" s="52"/>
      <c r="AG1299" s="52"/>
      <c r="AH1299" s="52"/>
      <c r="AI1299" s="52"/>
      <c r="AJ1299" s="52"/>
      <c r="AK1299" s="52"/>
      <c r="AL1299" s="52"/>
      <c r="AM1299" s="52"/>
      <c r="AN1299" s="52"/>
      <c r="AO1299" s="52"/>
      <c r="AP1299" s="52"/>
      <c r="AQ1299" s="52"/>
      <c r="AR1299" s="52"/>
      <c r="AS1299" s="52"/>
      <c r="AT1299" s="52"/>
      <c r="AU1299" s="52"/>
      <c r="AV1299" s="52"/>
      <c r="AW1299" s="52"/>
      <c r="AX1299" s="52"/>
      <c r="AY1299" s="52"/>
      <c r="AZ1299" s="52"/>
      <c r="BA1299" s="52"/>
      <c r="BB1299" s="52"/>
      <c r="BC1299" s="52"/>
      <c r="BD1299" s="52"/>
      <c r="BE1299" s="52"/>
      <c r="BF1299" s="52"/>
      <c r="BG1299" s="52"/>
      <c r="BH1299" s="52"/>
      <c r="BI1299" s="52"/>
      <c r="BJ1299" s="52"/>
      <c r="BK1299" s="52"/>
      <c r="BL1299" s="52"/>
      <c r="BM1299" s="52"/>
      <c r="BN1299" s="52"/>
      <c r="BO1299" s="52"/>
      <c r="BP1299" s="52"/>
      <c r="BQ1299" s="52"/>
      <c r="BR1299" s="52"/>
      <c r="BS1299" s="52"/>
      <c r="BT1299" s="52"/>
      <c r="BU1299" s="52"/>
      <c r="BV1299" s="52"/>
      <c r="BW1299" s="52"/>
      <c r="BX1299" s="52"/>
      <c r="BY1299" s="52"/>
      <c r="BZ1299" s="52"/>
      <c r="CA1299" s="52"/>
      <c r="CB1299" s="52"/>
      <c r="CC1299" s="52"/>
      <c r="CD1299" s="52"/>
      <c r="CE1299" s="52"/>
      <c r="CF1299" s="52"/>
      <c r="CG1299" s="52"/>
      <c r="CH1299" s="52"/>
      <c r="CI1299" s="52"/>
      <c r="CJ1299" s="52"/>
      <c r="CK1299" s="52"/>
      <c r="CL1299" s="52"/>
      <c r="CM1299" s="52"/>
      <c r="CN1299" s="52"/>
      <c r="CO1299" s="52"/>
      <c r="CP1299" s="52"/>
      <c r="CQ1299" s="52"/>
      <c r="CR1299" s="52"/>
      <c r="CS1299" s="52"/>
      <c r="CT1299" s="52"/>
      <c r="CU1299" s="52"/>
      <c r="CV1299" s="52"/>
      <c r="CW1299" s="52"/>
      <c r="CX1299" s="52"/>
      <c r="CY1299" s="52"/>
      <c r="CZ1299" s="52"/>
      <c r="DA1299" s="52"/>
      <c r="DB1299" s="52"/>
      <c r="DC1299" s="52"/>
      <c r="DD1299" s="52"/>
      <c r="DE1299" s="52"/>
      <c r="DF1299" s="52"/>
      <c r="DG1299" s="52"/>
      <c r="DH1299" s="52"/>
      <c r="DI1299" s="52"/>
      <c r="DJ1299" s="52"/>
      <c r="DK1299" s="52"/>
      <c r="DL1299" s="52"/>
      <c r="DM1299" s="52"/>
      <c r="DN1299" s="52"/>
      <c r="DO1299" s="52"/>
      <c r="DP1299" s="52"/>
      <c r="DQ1299" s="52"/>
      <c r="DR1299" s="52"/>
      <c r="DS1299" s="52"/>
      <c r="DT1299" s="52"/>
      <c r="DU1299" s="52"/>
      <c r="DV1299" s="52"/>
      <c r="DW1299" s="52"/>
      <c r="DX1299" s="52"/>
      <c r="DY1299" s="52"/>
    </row>
    <row r="1300" spans="1:129" x14ac:dyDescent="0.25">
      <c r="I1300" s="52"/>
      <c r="J1300" s="103"/>
      <c r="K1300" s="55"/>
      <c r="L1300" s="52"/>
      <c r="M1300" s="55"/>
      <c r="N1300" s="52"/>
      <c r="O1300" s="52"/>
      <c r="P1300" s="95"/>
      <c r="Q1300" s="52"/>
      <c r="R1300" s="52"/>
      <c r="S1300" s="52"/>
      <c r="T1300" s="52"/>
      <c r="U1300" s="52"/>
      <c r="V1300" s="52"/>
      <c r="W1300" s="52"/>
      <c r="X1300" s="52"/>
      <c r="Y1300" s="52"/>
      <c r="Z1300" s="52"/>
      <c r="AA1300" s="52"/>
      <c r="AB1300" s="52"/>
      <c r="AC1300" s="52"/>
      <c r="AD1300" s="52"/>
      <c r="AE1300" s="52"/>
      <c r="AF1300" s="52"/>
      <c r="AG1300" s="52"/>
      <c r="AH1300" s="52"/>
      <c r="AI1300" s="52"/>
      <c r="AJ1300" s="52"/>
      <c r="AK1300" s="52"/>
      <c r="AL1300" s="52"/>
      <c r="AM1300" s="52"/>
      <c r="AN1300" s="52"/>
      <c r="AO1300" s="52"/>
      <c r="AP1300" s="52"/>
      <c r="AQ1300" s="52"/>
      <c r="AR1300" s="52"/>
      <c r="AS1300" s="52"/>
      <c r="AT1300" s="52"/>
      <c r="AU1300" s="52"/>
      <c r="AV1300" s="52"/>
      <c r="AW1300" s="52"/>
      <c r="AX1300" s="52"/>
      <c r="AY1300" s="52"/>
      <c r="AZ1300" s="52"/>
      <c r="BA1300" s="52"/>
      <c r="BB1300" s="52"/>
      <c r="BC1300" s="52"/>
      <c r="BD1300" s="52"/>
      <c r="BE1300" s="52"/>
      <c r="BF1300" s="52"/>
      <c r="BG1300" s="52"/>
      <c r="BH1300" s="52"/>
      <c r="BI1300" s="52"/>
      <c r="BJ1300" s="52"/>
      <c r="BK1300" s="52"/>
      <c r="BL1300" s="52"/>
      <c r="BM1300" s="52"/>
      <c r="BN1300" s="52"/>
      <c r="BO1300" s="52"/>
      <c r="BP1300" s="52"/>
      <c r="BQ1300" s="52"/>
      <c r="BR1300" s="52"/>
      <c r="BS1300" s="52"/>
      <c r="BT1300" s="52"/>
      <c r="BU1300" s="52"/>
      <c r="BV1300" s="52"/>
      <c r="BW1300" s="52"/>
      <c r="BX1300" s="52"/>
      <c r="BY1300" s="52"/>
      <c r="BZ1300" s="52"/>
      <c r="CA1300" s="52"/>
      <c r="CB1300" s="52"/>
      <c r="CC1300" s="52"/>
      <c r="CD1300" s="52"/>
      <c r="CE1300" s="52"/>
      <c r="CF1300" s="52"/>
      <c r="CG1300" s="52"/>
      <c r="CH1300" s="52"/>
      <c r="CI1300" s="52"/>
      <c r="CJ1300" s="52"/>
      <c r="CK1300" s="52"/>
      <c r="CL1300" s="52"/>
      <c r="CM1300" s="52"/>
      <c r="CN1300" s="52"/>
      <c r="CO1300" s="52"/>
      <c r="CP1300" s="52"/>
      <c r="CQ1300" s="52"/>
      <c r="CR1300" s="52"/>
      <c r="CS1300" s="52"/>
      <c r="CT1300" s="52"/>
      <c r="CU1300" s="52"/>
      <c r="CV1300" s="52"/>
      <c r="CW1300" s="52"/>
      <c r="CX1300" s="52"/>
      <c r="CY1300" s="52"/>
      <c r="CZ1300" s="52"/>
      <c r="DA1300" s="52"/>
      <c r="DB1300" s="52"/>
      <c r="DC1300" s="52"/>
      <c r="DD1300" s="52"/>
      <c r="DE1300" s="52"/>
      <c r="DF1300" s="52"/>
      <c r="DG1300" s="52"/>
      <c r="DH1300" s="52"/>
      <c r="DI1300" s="52"/>
      <c r="DJ1300" s="52"/>
      <c r="DK1300" s="52"/>
      <c r="DL1300" s="52"/>
      <c r="DM1300" s="52"/>
      <c r="DN1300" s="52"/>
      <c r="DO1300" s="52"/>
      <c r="DP1300" s="52"/>
      <c r="DQ1300" s="52"/>
      <c r="DR1300" s="52"/>
      <c r="DS1300" s="52"/>
      <c r="DT1300" s="52"/>
      <c r="DU1300" s="52"/>
      <c r="DV1300" s="52"/>
      <c r="DW1300" s="52"/>
      <c r="DX1300" s="52"/>
      <c r="DY1300" s="52"/>
    </row>
    <row r="1301" spans="1:129" ht="20.100000000000001" customHeight="1" x14ac:dyDescent="0.25">
      <c r="A1301" s="22">
        <v>32201</v>
      </c>
      <c r="B1301" s="173" t="s">
        <v>61</v>
      </c>
      <c r="C1301" s="173"/>
      <c r="D1301" s="173"/>
      <c r="E1301" s="173"/>
      <c r="F1301" s="173"/>
      <c r="G1301" s="173"/>
      <c r="H1301" s="173"/>
      <c r="I1301" s="52"/>
      <c r="J1301" s="103"/>
      <c r="K1301" s="55"/>
      <c r="L1301" s="52"/>
      <c r="M1301" s="55"/>
      <c r="N1301" s="52"/>
      <c r="O1301" s="52"/>
      <c r="P1301" s="95"/>
      <c r="Q1301" s="52"/>
      <c r="R1301" s="52"/>
      <c r="S1301" s="52"/>
      <c r="T1301" s="52"/>
      <c r="U1301" s="52"/>
      <c r="V1301" s="52"/>
      <c r="W1301" s="52"/>
      <c r="X1301" s="52"/>
      <c r="Y1301" s="52"/>
      <c r="Z1301" s="52"/>
      <c r="AA1301" s="52"/>
      <c r="AB1301" s="52"/>
      <c r="AC1301" s="52"/>
      <c r="AD1301" s="52"/>
      <c r="AE1301" s="52"/>
      <c r="AF1301" s="52"/>
      <c r="AG1301" s="52"/>
      <c r="AH1301" s="52"/>
      <c r="AI1301" s="52"/>
      <c r="AJ1301" s="52"/>
      <c r="AK1301" s="52"/>
      <c r="AL1301" s="52"/>
      <c r="AM1301" s="52"/>
      <c r="AN1301" s="52"/>
      <c r="AO1301" s="52"/>
      <c r="AP1301" s="52"/>
      <c r="AQ1301" s="52"/>
      <c r="AR1301" s="52"/>
      <c r="AS1301" s="52"/>
      <c r="AT1301" s="52"/>
      <c r="AU1301" s="52"/>
      <c r="AV1301" s="52"/>
      <c r="AW1301" s="52"/>
      <c r="AX1301" s="52"/>
      <c r="AY1301" s="52"/>
      <c r="AZ1301" s="52"/>
      <c r="BA1301" s="52"/>
      <c r="BB1301" s="52"/>
      <c r="BC1301" s="52"/>
      <c r="BD1301" s="52"/>
      <c r="BE1301" s="52"/>
      <c r="BF1301" s="52"/>
      <c r="BG1301" s="52"/>
      <c r="BH1301" s="52"/>
      <c r="BI1301" s="52"/>
      <c r="BJ1301" s="52"/>
      <c r="BK1301" s="52"/>
      <c r="BL1301" s="52"/>
      <c r="BM1301" s="52"/>
      <c r="BN1301" s="52"/>
      <c r="BO1301" s="52"/>
      <c r="BP1301" s="52"/>
      <c r="BQ1301" s="52"/>
      <c r="BR1301" s="52"/>
      <c r="BS1301" s="52"/>
      <c r="BT1301" s="52"/>
      <c r="BU1301" s="52"/>
      <c r="BV1301" s="52"/>
      <c r="BW1301" s="52"/>
      <c r="BX1301" s="52"/>
      <c r="BY1301" s="52"/>
      <c r="BZ1301" s="52"/>
      <c r="CA1301" s="52"/>
      <c r="CB1301" s="52"/>
      <c r="CC1301" s="52"/>
      <c r="CD1301" s="52"/>
      <c r="CE1301" s="52"/>
      <c r="CF1301" s="52"/>
      <c r="CG1301" s="52"/>
      <c r="CH1301" s="52"/>
      <c r="CI1301" s="52"/>
      <c r="CJ1301" s="52"/>
      <c r="CK1301" s="52"/>
      <c r="CL1301" s="52"/>
      <c r="CM1301" s="52"/>
      <c r="CN1301" s="52"/>
      <c r="CO1301" s="52"/>
      <c r="CP1301" s="52"/>
      <c r="CQ1301" s="52"/>
      <c r="CR1301" s="52"/>
      <c r="CS1301" s="52"/>
      <c r="CT1301" s="52"/>
      <c r="CU1301" s="52"/>
      <c r="CV1301" s="52"/>
      <c r="CW1301" s="52"/>
      <c r="CX1301" s="52"/>
      <c r="CY1301" s="52"/>
      <c r="CZ1301" s="52"/>
      <c r="DA1301" s="52"/>
      <c r="DB1301" s="52"/>
      <c r="DC1301" s="52"/>
      <c r="DD1301" s="52"/>
      <c r="DE1301" s="52"/>
      <c r="DF1301" s="52"/>
      <c r="DG1301" s="52"/>
      <c r="DH1301" s="52"/>
      <c r="DI1301" s="52"/>
      <c r="DJ1301" s="52"/>
      <c r="DK1301" s="52"/>
      <c r="DL1301" s="52"/>
      <c r="DM1301" s="52"/>
      <c r="DN1301" s="52"/>
      <c r="DO1301" s="52"/>
      <c r="DP1301" s="52"/>
      <c r="DQ1301" s="52"/>
      <c r="DR1301" s="52"/>
      <c r="DS1301" s="52"/>
      <c r="DT1301" s="52"/>
      <c r="DU1301" s="52"/>
      <c r="DV1301" s="52"/>
      <c r="DW1301" s="52"/>
      <c r="DX1301" s="52"/>
      <c r="DY1301" s="52"/>
    </row>
    <row r="1302" spans="1:129" x14ac:dyDescent="0.25">
      <c r="D1302" s="23">
        <v>1200000</v>
      </c>
      <c r="E1302" s="2">
        <v>12</v>
      </c>
      <c r="F1302" s="2"/>
      <c r="G1302" s="10">
        <f>D1302/E1302</f>
        <v>100000</v>
      </c>
      <c r="I1302" s="52"/>
      <c r="J1302" s="103"/>
      <c r="K1302" s="55"/>
      <c r="L1302" s="52"/>
      <c r="M1302" s="55"/>
      <c r="N1302" s="52"/>
      <c r="O1302" s="52"/>
      <c r="P1302" s="95"/>
      <c r="Q1302" s="52"/>
      <c r="R1302" s="52"/>
      <c r="S1302" s="52"/>
      <c r="T1302" s="52"/>
      <c r="U1302" s="52"/>
      <c r="V1302" s="52"/>
      <c r="W1302" s="52"/>
      <c r="X1302" s="52"/>
      <c r="Y1302" s="52"/>
      <c r="Z1302" s="52"/>
      <c r="AA1302" s="52"/>
      <c r="AB1302" s="52"/>
      <c r="AC1302" s="52"/>
      <c r="AD1302" s="52"/>
      <c r="AE1302" s="52"/>
      <c r="AF1302" s="52"/>
      <c r="AG1302" s="52"/>
      <c r="AH1302" s="52"/>
      <c r="AI1302" s="52"/>
      <c r="AJ1302" s="52"/>
      <c r="AK1302" s="52"/>
      <c r="AL1302" s="52"/>
      <c r="AM1302" s="52"/>
      <c r="AN1302" s="52"/>
      <c r="AO1302" s="52"/>
      <c r="AP1302" s="52"/>
      <c r="AQ1302" s="52"/>
      <c r="AR1302" s="52"/>
      <c r="AS1302" s="52"/>
      <c r="AT1302" s="52"/>
      <c r="AU1302" s="52"/>
      <c r="AV1302" s="52"/>
      <c r="AW1302" s="52"/>
      <c r="AX1302" s="52"/>
      <c r="AY1302" s="52"/>
      <c r="AZ1302" s="52"/>
      <c r="BA1302" s="52"/>
      <c r="BB1302" s="52"/>
      <c r="BC1302" s="52"/>
      <c r="BD1302" s="52"/>
      <c r="BE1302" s="52"/>
      <c r="BF1302" s="52"/>
      <c r="BG1302" s="52"/>
      <c r="BH1302" s="52"/>
      <c r="BI1302" s="52"/>
      <c r="BJ1302" s="52"/>
      <c r="BK1302" s="52"/>
      <c r="BL1302" s="52"/>
      <c r="BM1302" s="52"/>
      <c r="BN1302" s="52"/>
      <c r="BO1302" s="52"/>
      <c r="BP1302" s="52"/>
      <c r="BQ1302" s="52"/>
      <c r="BR1302" s="52"/>
      <c r="BS1302" s="52"/>
      <c r="BT1302" s="52"/>
      <c r="BU1302" s="52"/>
      <c r="BV1302" s="52"/>
      <c r="BW1302" s="52"/>
      <c r="BX1302" s="52"/>
      <c r="BY1302" s="52"/>
      <c r="BZ1302" s="52"/>
      <c r="CA1302" s="52"/>
      <c r="CB1302" s="52"/>
      <c r="CC1302" s="52"/>
      <c r="CD1302" s="52"/>
      <c r="CE1302" s="52"/>
      <c r="CF1302" s="52"/>
      <c r="CG1302" s="52"/>
      <c r="CH1302" s="52"/>
      <c r="CI1302" s="52"/>
      <c r="CJ1302" s="52"/>
      <c r="CK1302" s="52"/>
      <c r="CL1302" s="52"/>
      <c r="CM1302" s="52"/>
      <c r="CN1302" s="52"/>
      <c r="CO1302" s="52"/>
      <c r="CP1302" s="52"/>
      <c r="CQ1302" s="52"/>
      <c r="CR1302" s="52"/>
      <c r="CS1302" s="52"/>
      <c r="CT1302" s="52"/>
      <c r="CU1302" s="52"/>
      <c r="CV1302" s="52"/>
      <c r="CW1302" s="52"/>
      <c r="CX1302" s="52"/>
      <c r="CY1302" s="52"/>
      <c r="CZ1302" s="52"/>
      <c r="DA1302" s="52"/>
      <c r="DB1302" s="52"/>
      <c r="DC1302" s="52"/>
      <c r="DD1302" s="52"/>
      <c r="DE1302" s="52"/>
      <c r="DF1302" s="52"/>
      <c r="DG1302" s="52"/>
      <c r="DH1302" s="52"/>
      <c r="DI1302" s="52"/>
      <c r="DJ1302" s="52"/>
      <c r="DK1302" s="52"/>
      <c r="DL1302" s="52"/>
      <c r="DM1302" s="52"/>
      <c r="DN1302" s="52"/>
      <c r="DO1302" s="52"/>
      <c r="DP1302" s="52"/>
      <c r="DQ1302" s="52"/>
      <c r="DR1302" s="52"/>
      <c r="DS1302" s="52"/>
      <c r="DT1302" s="52"/>
      <c r="DU1302" s="52"/>
      <c r="DV1302" s="52"/>
      <c r="DW1302" s="52"/>
      <c r="DX1302" s="52"/>
      <c r="DY1302" s="52"/>
    </row>
    <row r="1303" spans="1:129" s="20" customFormat="1" ht="20.100000000000001" customHeight="1" x14ac:dyDescent="0.25">
      <c r="B1303" s="22" t="s">
        <v>1</v>
      </c>
      <c r="C1303" s="22"/>
      <c r="D1303" s="24" t="s">
        <v>2</v>
      </c>
      <c r="E1303" s="25"/>
      <c r="F1303" s="31" t="s">
        <v>3</v>
      </c>
      <c r="G1303" s="27"/>
      <c r="I1303" s="52"/>
      <c r="J1303" s="103"/>
      <c r="K1303" s="55"/>
      <c r="L1303" s="52"/>
      <c r="M1303" s="55"/>
      <c r="N1303" s="52"/>
      <c r="O1303" s="52"/>
      <c r="P1303" s="95"/>
      <c r="Q1303" s="52"/>
      <c r="R1303" s="96"/>
      <c r="S1303" s="96"/>
      <c r="T1303" s="96"/>
      <c r="U1303" s="96"/>
      <c r="V1303" s="96"/>
      <c r="W1303" s="96"/>
      <c r="X1303" s="96"/>
      <c r="Y1303" s="96"/>
      <c r="Z1303" s="96"/>
      <c r="AA1303" s="96"/>
      <c r="AB1303" s="96"/>
      <c r="AC1303" s="96"/>
      <c r="AD1303" s="96"/>
      <c r="AE1303" s="96"/>
      <c r="AF1303" s="96"/>
      <c r="AG1303" s="96"/>
      <c r="AH1303" s="96"/>
      <c r="AI1303" s="96"/>
      <c r="AJ1303" s="96"/>
      <c r="AK1303" s="96"/>
      <c r="AL1303" s="96"/>
      <c r="AM1303" s="96"/>
      <c r="AN1303" s="96"/>
      <c r="AO1303" s="96"/>
      <c r="AP1303" s="96"/>
      <c r="AQ1303" s="96"/>
      <c r="AR1303" s="96"/>
      <c r="AS1303" s="96"/>
      <c r="AT1303" s="96"/>
      <c r="AU1303" s="96"/>
      <c r="AV1303" s="96"/>
      <c r="AW1303" s="96"/>
      <c r="AX1303" s="96"/>
      <c r="AY1303" s="96"/>
      <c r="AZ1303" s="96"/>
      <c r="BA1303" s="96"/>
      <c r="BB1303" s="96"/>
      <c r="BC1303" s="96"/>
      <c r="BD1303" s="96"/>
      <c r="BE1303" s="96"/>
      <c r="BF1303" s="96"/>
      <c r="BG1303" s="96"/>
      <c r="BH1303" s="96"/>
      <c r="BI1303" s="96"/>
      <c r="BJ1303" s="96"/>
      <c r="BK1303" s="96"/>
      <c r="BL1303" s="96"/>
      <c r="BM1303" s="96"/>
      <c r="BN1303" s="96"/>
      <c r="BO1303" s="96"/>
      <c r="BP1303" s="96"/>
      <c r="BQ1303" s="96"/>
      <c r="BR1303" s="96"/>
      <c r="BS1303" s="96"/>
      <c r="BT1303" s="96"/>
      <c r="BU1303" s="96"/>
      <c r="BV1303" s="96"/>
      <c r="BW1303" s="96"/>
      <c r="BX1303" s="96"/>
      <c r="BY1303" s="96"/>
      <c r="BZ1303" s="96"/>
      <c r="CA1303" s="96"/>
      <c r="CB1303" s="96"/>
      <c r="CC1303" s="96"/>
      <c r="CD1303" s="96"/>
      <c r="CE1303" s="96"/>
      <c r="CF1303" s="96"/>
      <c r="CG1303" s="96"/>
      <c r="CH1303" s="96"/>
      <c r="CI1303" s="96"/>
      <c r="CJ1303" s="96"/>
      <c r="CK1303" s="96"/>
      <c r="CL1303" s="96"/>
      <c r="CM1303" s="96"/>
      <c r="CN1303" s="96"/>
      <c r="CO1303" s="96"/>
      <c r="CP1303" s="96"/>
      <c r="CQ1303" s="96"/>
      <c r="CR1303" s="96"/>
      <c r="CS1303" s="96"/>
      <c r="CT1303" s="96"/>
      <c r="CU1303" s="96"/>
      <c r="CV1303" s="96"/>
      <c r="CW1303" s="96"/>
      <c r="CX1303" s="96"/>
      <c r="CY1303" s="96"/>
      <c r="CZ1303" s="96"/>
      <c r="DA1303" s="96"/>
      <c r="DB1303" s="96"/>
      <c r="DC1303" s="96"/>
      <c r="DD1303" s="96"/>
      <c r="DE1303" s="96"/>
      <c r="DF1303" s="96"/>
      <c r="DG1303" s="96"/>
      <c r="DH1303" s="96"/>
      <c r="DI1303" s="96"/>
      <c r="DJ1303" s="96"/>
      <c r="DK1303" s="96"/>
      <c r="DL1303" s="96"/>
      <c r="DM1303" s="96"/>
      <c r="DN1303" s="96"/>
      <c r="DO1303" s="96"/>
      <c r="DP1303" s="96"/>
      <c r="DQ1303" s="96"/>
      <c r="DR1303" s="96"/>
      <c r="DS1303" s="96"/>
      <c r="DT1303" s="96"/>
      <c r="DU1303" s="96"/>
      <c r="DV1303" s="96"/>
      <c r="DW1303" s="96"/>
      <c r="DX1303" s="96"/>
      <c r="DY1303" s="96"/>
    </row>
    <row r="1304" spans="1:129" x14ac:dyDescent="0.25">
      <c r="A1304" s="19" t="s">
        <v>4</v>
      </c>
      <c r="B1304" s="5">
        <v>100000</v>
      </c>
      <c r="D1304" s="5">
        <f>B1304-F1304</f>
        <v>100000</v>
      </c>
      <c r="F1304" s="5">
        <f>SUM(J1304:BZ1304)</f>
        <v>0</v>
      </c>
      <c r="I1304" s="96"/>
      <c r="J1304" s="95"/>
      <c r="K1304" s="107"/>
      <c r="L1304" s="96"/>
      <c r="M1304" s="107"/>
      <c r="N1304" s="96"/>
      <c r="O1304" s="96"/>
      <c r="P1304" s="95"/>
      <c r="Q1304" s="96"/>
      <c r="R1304" s="52"/>
      <c r="S1304" s="52"/>
      <c r="T1304" s="52"/>
      <c r="U1304" s="52"/>
      <c r="V1304" s="52"/>
      <c r="W1304" s="52"/>
      <c r="X1304" s="52"/>
      <c r="Y1304" s="52"/>
      <c r="Z1304" s="52"/>
      <c r="AA1304" s="52"/>
      <c r="AB1304" s="52"/>
      <c r="AC1304" s="52"/>
      <c r="AD1304" s="52"/>
      <c r="AE1304" s="52"/>
      <c r="AF1304" s="52"/>
      <c r="AG1304" s="52"/>
      <c r="AH1304" s="52"/>
      <c r="AI1304" s="52"/>
      <c r="AJ1304" s="52"/>
      <c r="AK1304" s="52"/>
      <c r="AL1304" s="52"/>
      <c r="AM1304" s="52"/>
      <c r="AN1304" s="52"/>
      <c r="AO1304" s="52"/>
      <c r="AP1304" s="52"/>
      <c r="AQ1304" s="52"/>
      <c r="AR1304" s="52"/>
      <c r="AS1304" s="52"/>
      <c r="AT1304" s="52"/>
      <c r="AU1304" s="52"/>
      <c r="AV1304" s="52"/>
      <c r="AW1304" s="52"/>
      <c r="AX1304" s="52"/>
      <c r="AY1304" s="52"/>
      <c r="AZ1304" s="52"/>
      <c r="BA1304" s="52"/>
      <c r="BB1304" s="52"/>
      <c r="BC1304" s="52"/>
      <c r="BD1304" s="52"/>
      <c r="BE1304" s="52"/>
      <c r="BF1304" s="52"/>
      <c r="BG1304" s="52"/>
      <c r="BH1304" s="52"/>
      <c r="BI1304" s="52"/>
      <c r="BJ1304" s="52"/>
      <c r="BK1304" s="52"/>
      <c r="BL1304" s="52"/>
      <c r="BM1304" s="52"/>
      <c r="BN1304" s="52"/>
      <c r="BO1304" s="52"/>
      <c r="BP1304" s="52"/>
      <c r="BQ1304" s="52"/>
      <c r="BR1304" s="52"/>
      <c r="BS1304" s="52"/>
      <c r="BT1304" s="52"/>
      <c r="BU1304" s="52"/>
      <c r="BV1304" s="52"/>
      <c r="BW1304" s="52"/>
      <c r="BX1304" s="52"/>
      <c r="BY1304" s="52"/>
      <c r="BZ1304" s="52"/>
      <c r="CA1304" s="52"/>
      <c r="CB1304" s="52"/>
      <c r="CC1304" s="52"/>
      <c r="CD1304" s="52"/>
      <c r="CE1304" s="52"/>
      <c r="CF1304" s="52"/>
      <c r="CG1304" s="52"/>
      <c r="CH1304" s="52"/>
      <c r="CI1304" s="52"/>
      <c r="CJ1304" s="52"/>
      <c r="CK1304" s="52"/>
      <c r="CL1304" s="52"/>
      <c r="CM1304" s="52"/>
      <c r="CN1304" s="52"/>
      <c r="CO1304" s="52"/>
      <c r="CP1304" s="52"/>
      <c r="CQ1304" s="52"/>
      <c r="CR1304" s="52"/>
      <c r="CS1304" s="52"/>
      <c r="CT1304" s="52"/>
      <c r="CU1304" s="52"/>
      <c r="CV1304" s="52"/>
      <c r="CW1304" s="52"/>
      <c r="CX1304" s="52"/>
      <c r="CY1304" s="52"/>
      <c r="CZ1304" s="52"/>
      <c r="DA1304" s="52"/>
      <c r="DB1304" s="52"/>
      <c r="DC1304" s="52"/>
      <c r="DD1304" s="52"/>
      <c r="DE1304" s="52"/>
      <c r="DF1304" s="52"/>
      <c r="DG1304" s="52"/>
      <c r="DH1304" s="52"/>
      <c r="DI1304" s="52"/>
      <c r="DJ1304" s="52"/>
      <c r="DK1304" s="52"/>
      <c r="DL1304" s="52"/>
      <c r="DM1304" s="52"/>
      <c r="DN1304" s="52"/>
      <c r="DO1304" s="52"/>
      <c r="DP1304" s="52"/>
      <c r="DQ1304" s="52"/>
      <c r="DR1304" s="52"/>
      <c r="DS1304" s="52"/>
      <c r="DT1304" s="52"/>
      <c r="DU1304" s="52"/>
      <c r="DV1304" s="52"/>
      <c r="DW1304" s="52"/>
      <c r="DX1304" s="52"/>
      <c r="DY1304" s="52"/>
    </row>
    <row r="1305" spans="1:129" x14ac:dyDescent="0.25">
      <c r="A1305" s="19" t="s">
        <v>5</v>
      </c>
      <c r="B1305" s="5">
        <v>100000</v>
      </c>
      <c r="D1305" s="5">
        <f t="shared" ref="D1305:D1315" si="216">B1305-F1305</f>
        <v>100000</v>
      </c>
      <c r="F1305" s="5">
        <f t="shared" ref="F1305" si="217">SUM(J1305:BZ1305)</f>
        <v>0</v>
      </c>
      <c r="I1305" s="52"/>
      <c r="J1305" s="103"/>
      <c r="K1305" s="55"/>
      <c r="L1305" s="52"/>
      <c r="M1305" s="55"/>
      <c r="N1305" s="52"/>
      <c r="O1305" s="52"/>
      <c r="P1305" s="95"/>
      <c r="Q1305" s="52"/>
      <c r="R1305" s="52"/>
      <c r="S1305" s="52"/>
      <c r="T1305" s="52"/>
      <c r="U1305" s="52"/>
      <c r="V1305" s="52"/>
      <c r="W1305" s="52"/>
      <c r="X1305" s="52"/>
      <c r="Y1305" s="52"/>
      <c r="Z1305" s="52"/>
      <c r="AA1305" s="52"/>
      <c r="AB1305" s="52"/>
      <c r="AC1305" s="52"/>
      <c r="AD1305" s="52"/>
      <c r="AE1305" s="52"/>
      <c r="AF1305" s="52"/>
      <c r="AG1305" s="52"/>
      <c r="AH1305" s="52"/>
      <c r="AI1305" s="52"/>
      <c r="AJ1305" s="52"/>
      <c r="AK1305" s="52"/>
      <c r="AL1305" s="52"/>
      <c r="AM1305" s="52"/>
      <c r="AN1305" s="52"/>
      <c r="AO1305" s="52"/>
      <c r="AP1305" s="52"/>
      <c r="AQ1305" s="52"/>
      <c r="AR1305" s="52"/>
      <c r="AS1305" s="52"/>
      <c r="AT1305" s="52"/>
      <c r="AU1305" s="52"/>
      <c r="AV1305" s="52"/>
      <c r="AW1305" s="52"/>
      <c r="AX1305" s="52"/>
      <c r="AY1305" s="52"/>
      <c r="AZ1305" s="52"/>
      <c r="BA1305" s="52"/>
      <c r="BB1305" s="52"/>
      <c r="BC1305" s="52"/>
      <c r="BD1305" s="52"/>
      <c r="BE1305" s="52"/>
      <c r="BF1305" s="52"/>
      <c r="BG1305" s="52"/>
      <c r="BH1305" s="52"/>
      <c r="BI1305" s="52"/>
      <c r="BJ1305" s="52"/>
      <c r="BK1305" s="52"/>
      <c r="BL1305" s="52"/>
      <c r="BM1305" s="52"/>
      <c r="BN1305" s="52"/>
      <c r="BO1305" s="52"/>
      <c r="BP1305" s="52"/>
      <c r="BQ1305" s="52"/>
      <c r="BR1305" s="52"/>
      <c r="BS1305" s="52"/>
      <c r="BT1305" s="52"/>
      <c r="BU1305" s="52"/>
      <c r="BV1305" s="52"/>
      <c r="BW1305" s="52"/>
      <c r="BX1305" s="52"/>
      <c r="BY1305" s="52"/>
      <c r="BZ1305" s="52"/>
      <c r="CA1305" s="52"/>
      <c r="CB1305" s="52"/>
      <c r="CC1305" s="52"/>
      <c r="CD1305" s="52"/>
      <c r="CE1305" s="52"/>
      <c r="CF1305" s="52"/>
      <c r="CG1305" s="52"/>
      <c r="CH1305" s="52"/>
      <c r="CI1305" s="52"/>
      <c r="CJ1305" s="52"/>
      <c r="CK1305" s="52"/>
      <c r="CL1305" s="52"/>
      <c r="CM1305" s="52"/>
      <c r="CN1305" s="52"/>
      <c r="CO1305" s="52"/>
      <c r="CP1305" s="52"/>
      <c r="CQ1305" s="52"/>
      <c r="CR1305" s="52"/>
      <c r="CS1305" s="52"/>
      <c r="CT1305" s="52"/>
      <c r="CU1305" s="52"/>
      <c r="CV1305" s="52"/>
      <c r="CW1305" s="52"/>
      <c r="CX1305" s="52"/>
      <c r="CY1305" s="52"/>
      <c r="CZ1305" s="52"/>
      <c r="DA1305" s="52"/>
      <c r="DB1305" s="52"/>
      <c r="DC1305" s="52"/>
      <c r="DD1305" s="52"/>
      <c r="DE1305" s="52"/>
      <c r="DF1305" s="52"/>
      <c r="DG1305" s="52"/>
      <c r="DH1305" s="52"/>
      <c r="DI1305" s="52"/>
      <c r="DJ1305" s="52"/>
      <c r="DK1305" s="52"/>
      <c r="DL1305" s="52"/>
      <c r="DM1305" s="52"/>
      <c r="DN1305" s="52"/>
      <c r="DO1305" s="52"/>
      <c r="DP1305" s="52"/>
      <c r="DQ1305" s="52"/>
      <c r="DR1305" s="52"/>
      <c r="DS1305" s="52"/>
      <c r="DT1305" s="52"/>
      <c r="DU1305" s="52"/>
      <c r="DV1305" s="52"/>
      <c r="DW1305" s="52"/>
      <c r="DX1305" s="52"/>
      <c r="DY1305" s="52"/>
    </row>
    <row r="1306" spans="1:129" x14ac:dyDescent="0.25">
      <c r="A1306" s="19" t="s">
        <v>6</v>
      </c>
      <c r="B1306" s="5">
        <v>100000</v>
      </c>
      <c r="D1306" s="5">
        <f t="shared" si="216"/>
        <v>100000</v>
      </c>
      <c r="F1306" s="5">
        <f>SUM(J1306:BZ1306)</f>
        <v>0</v>
      </c>
      <c r="I1306" s="52"/>
      <c r="J1306" s="103"/>
      <c r="K1306" s="55"/>
      <c r="L1306" s="52"/>
      <c r="M1306" s="55"/>
      <c r="N1306" s="52"/>
      <c r="O1306" s="52"/>
      <c r="P1306" s="95"/>
      <c r="Q1306" s="52"/>
      <c r="R1306" s="52"/>
      <c r="S1306" s="52"/>
      <c r="T1306" s="52"/>
      <c r="U1306" s="52"/>
      <c r="V1306" s="52"/>
      <c r="W1306" s="52"/>
      <c r="X1306" s="52"/>
      <c r="Y1306" s="52"/>
      <c r="Z1306" s="52"/>
      <c r="AA1306" s="52"/>
      <c r="AB1306" s="52"/>
      <c r="AC1306" s="52"/>
      <c r="AD1306" s="52"/>
      <c r="AE1306" s="52"/>
      <c r="AF1306" s="52"/>
      <c r="AG1306" s="52"/>
      <c r="AH1306" s="52"/>
      <c r="AI1306" s="52"/>
      <c r="AJ1306" s="52"/>
      <c r="AK1306" s="52"/>
      <c r="AL1306" s="52"/>
      <c r="AM1306" s="52"/>
      <c r="AN1306" s="52"/>
      <c r="AO1306" s="52"/>
      <c r="AP1306" s="52"/>
      <c r="AQ1306" s="52"/>
      <c r="AR1306" s="52"/>
      <c r="AS1306" s="52"/>
      <c r="AT1306" s="52"/>
      <c r="AU1306" s="52"/>
      <c r="AV1306" s="52"/>
      <c r="AW1306" s="52"/>
      <c r="AX1306" s="52"/>
      <c r="AY1306" s="52"/>
      <c r="AZ1306" s="52"/>
      <c r="BA1306" s="52"/>
      <c r="BB1306" s="52"/>
      <c r="BC1306" s="52"/>
      <c r="BD1306" s="52"/>
      <c r="BE1306" s="52"/>
      <c r="BF1306" s="52"/>
      <c r="BG1306" s="52"/>
      <c r="BH1306" s="52"/>
      <c r="BI1306" s="52"/>
      <c r="BJ1306" s="52"/>
      <c r="BK1306" s="52"/>
      <c r="BL1306" s="52"/>
      <c r="BM1306" s="52"/>
      <c r="BN1306" s="52"/>
      <c r="BO1306" s="52"/>
      <c r="BP1306" s="52"/>
      <c r="BQ1306" s="52"/>
      <c r="BR1306" s="52"/>
      <c r="BS1306" s="52"/>
      <c r="BT1306" s="52"/>
      <c r="BU1306" s="52"/>
      <c r="BV1306" s="52"/>
      <c r="BW1306" s="52"/>
      <c r="BX1306" s="52"/>
      <c r="BY1306" s="52"/>
      <c r="BZ1306" s="52"/>
      <c r="CA1306" s="52"/>
      <c r="CB1306" s="52"/>
      <c r="CC1306" s="52"/>
      <c r="CD1306" s="52"/>
      <c r="CE1306" s="52"/>
      <c r="CF1306" s="52"/>
      <c r="CG1306" s="52"/>
      <c r="CH1306" s="52"/>
      <c r="CI1306" s="52"/>
      <c r="CJ1306" s="52"/>
      <c r="CK1306" s="52"/>
      <c r="CL1306" s="52"/>
      <c r="CM1306" s="52"/>
      <c r="CN1306" s="52"/>
      <c r="CO1306" s="52"/>
      <c r="CP1306" s="52"/>
      <c r="CQ1306" s="52"/>
      <c r="CR1306" s="52"/>
      <c r="CS1306" s="52"/>
      <c r="CT1306" s="52"/>
      <c r="CU1306" s="52"/>
      <c r="CV1306" s="52"/>
      <c r="CW1306" s="52"/>
      <c r="CX1306" s="52"/>
      <c r="CY1306" s="52"/>
      <c r="CZ1306" s="52"/>
      <c r="DA1306" s="52"/>
      <c r="DB1306" s="52"/>
      <c r="DC1306" s="52"/>
      <c r="DD1306" s="52"/>
      <c r="DE1306" s="52"/>
      <c r="DF1306" s="52"/>
      <c r="DG1306" s="52"/>
      <c r="DH1306" s="52"/>
      <c r="DI1306" s="52"/>
      <c r="DJ1306" s="52"/>
      <c r="DK1306" s="52"/>
      <c r="DL1306" s="52"/>
      <c r="DM1306" s="52"/>
      <c r="DN1306" s="52"/>
      <c r="DO1306" s="52"/>
      <c r="DP1306" s="52"/>
      <c r="DQ1306" s="52"/>
      <c r="DR1306" s="52"/>
      <c r="DS1306" s="52"/>
      <c r="DT1306" s="52"/>
      <c r="DU1306" s="52"/>
      <c r="DV1306" s="52"/>
      <c r="DW1306" s="52"/>
      <c r="DX1306" s="52"/>
      <c r="DY1306" s="52"/>
    </row>
    <row r="1307" spans="1:129" x14ac:dyDescent="0.25">
      <c r="A1307" s="19" t="s">
        <v>7</v>
      </c>
      <c r="B1307" s="5">
        <v>100000</v>
      </c>
      <c r="D1307" s="5">
        <f t="shared" si="216"/>
        <v>100000</v>
      </c>
      <c r="F1307" s="5">
        <f t="shared" ref="F1307:F1308" si="218">SUM(J1307:BZ1307)</f>
        <v>0</v>
      </c>
      <c r="I1307" s="52"/>
      <c r="J1307" s="103"/>
      <c r="K1307" s="55"/>
      <c r="L1307" s="52"/>
      <c r="M1307" s="55"/>
      <c r="N1307" s="52"/>
      <c r="O1307" s="52"/>
      <c r="P1307" s="95"/>
      <c r="Q1307" s="52"/>
      <c r="R1307" s="52"/>
      <c r="S1307" s="52"/>
      <c r="T1307" s="52"/>
      <c r="U1307" s="52"/>
      <c r="V1307" s="52"/>
      <c r="W1307" s="52"/>
      <c r="X1307" s="52"/>
      <c r="Y1307" s="52"/>
      <c r="Z1307" s="52"/>
      <c r="AA1307" s="52"/>
      <c r="AB1307" s="52"/>
      <c r="AC1307" s="52"/>
      <c r="AD1307" s="52"/>
      <c r="AE1307" s="52"/>
      <c r="AF1307" s="52"/>
      <c r="AG1307" s="52"/>
      <c r="AH1307" s="52"/>
      <c r="AI1307" s="52"/>
      <c r="AJ1307" s="52"/>
      <c r="AK1307" s="52"/>
      <c r="AL1307" s="52"/>
      <c r="AM1307" s="52"/>
      <c r="AN1307" s="52"/>
      <c r="AO1307" s="52"/>
      <c r="AP1307" s="52"/>
      <c r="AQ1307" s="52"/>
      <c r="AR1307" s="52"/>
      <c r="AS1307" s="52"/>
      <c r="AT1307" s="52"/>
      <c r="AU1307" s="52"/>
      <c r="AV1307" s="52"/>
      <c r="AW1307" s="52"/>
      <c r="AX1307" s="52"/>
      <c r="AY1307" s="52"/>
      <c r="AZ1307" s="52"/>
      <c r="BA1307" s="52"/>
      <c r="BB1307" s="52"/>
      <c r="BC1307" s="52"/>
      <c r="BD1307" s="52"/>
      <c r="BE1307" s="52"/>
      <c r="BF1307" s="52"/>
      <c r="BG1307" s="52"/>
      <c r="BH1307" s="52"/>
      <c r="BI1307" s="52"/>
      <c r="BJ1307" s="52"/>
      <c r="BK1307" s="52"/>
      <c r="BL1307" s="52"/>
      <c r="BM1307" s="52"/>
      <c r="BN1307" s="52"/>
      <c r="BO1307" s="52"/>
      <c r="BP1307" s="52"/>
      <c r="BQ1307" s="52"/>
      <c r="BR1307" s="52"/>
      <c r="BS1307" s="52"/>
      <c r="BT1307" s="52"/>
      <c r="BU1307" s="52"/>
      <c r="BV1307" s="52"/>
      <c r="BW1307" s="52"/>
      <c r="BX1307" s="52"/>
      <c r="BY1307" s="52"/>
      <c r="BZ1307" s="52"/>
      <c r="CA1307" s="52"/>
      <c r="CB1307" s="52"/>
      <c r="CC1307" s="52"/>
      <c r="CD1307" s="52"/>
      <c r="CE1307" s="52"/>
      <c r="CF1307" s="52"/>
      <c r="CG1307" s="52"/>
      <c r="CH1307" s="52"/>
      <c r="CI1307" s="52"/>
      <c r="CJ1307" s="52"/>
      <c r="CK1307" s="52"/>
      <c r="CL1307" s="52"/>
      <c r="CM1307" s="52"/>
      <c r="CN1307" s="52"/>
      <c r="CO1307" s="52"/>
      <c r="CP1307" s="52"/>
      <c r="CQ1307" s="52"/>
      <c r="CR1307" s="52"/>
      <c r="CS1307" s="52"/>
      <c r="CT1307" s="52"/>
      <c r="CU1307" s="52"/>
      <c r="CV1307" s="52"/>
      <c r="CW1307" s="52"/>
      <c r="CX1307" s="52"/>
      <c r="CY1307" s="52"/>
      <c r="CZ1307" s="52"/>
      <c r="DA1307" s="52"/>
      <c r="DB1307" s="52"/>
      <c r="DC1307" s="52"/>
      <c r="DD1307" s="52"/>
      <c r="DE1307" s="52"/>
      <c r="DF1307" s="52"/>
      <c r="DG1307" s="52"/>
      <c r="DH1307" s="52"/>
      <c r="DI1307" s="52"/>
      <c r="DJ1307" s="52"/>
      <c r="DK1307" s="52"/>
      <c r="DL1307" s="52"/>
      <c r="DM1307" s="52"/>
      <c r="DN1307" s="52"/>
      <c r="DO1307" s="52"/>
      <c r="DP1307" s="52"/>
      <c r="DQ1307" s="52"/>
      <c r="DR1307" s="52"/>
      <c r="DS1307" s="52"/>
      <c r="DT1307" s="52"/>
      <c r="DU1307" s="52"/>
      <c r="DV1307" s="52"/>
      <c r="DW1307" s="52"/>
      <c r="DX1307" s="52"/>
      <c r="DY1307" s="52"/>
    </row>
    <row r="1308" spans="1:129" x14ac:dyDescent="0.25">
      <c r="A1308" s="19" t="s">
        <v>55</v>
      </c>
      <c r="B1308" s="5">
        <v>100000</v>
      </c>
      <c r="D1308" s="5">
        <f t="shared" si="216"/>
        <v>100000</v>
      </c>
      <c r="F1308" s="5">
        <f t="shared" si="218"/>
        <v>0</v>
      </c>
      <c r="I1308" s="52"/>
      <c r="J1308" s="103"/>
      <c r="K1308" s="55"/>
      <c r="L1308" s="52"/>
      <c r="M1308" s="55"/>
      <c r="N1308" s="52"/>
      <c r="O1308" s="52"/>
      <c r="P1308" s="95"/>
      <c r="Q1308" s="52"/>
      <c r="R1308" s="52"/>
      <c r="S1308" s="52"/>
      <c r="T1308" s="52"/>
      <c r="U1308" s="52"/>
      <c r="V1308" s="52"/>
      <c r="W1308" s="52"/>
      <c r="X1308" s="52"/>
      <c r="Y1308" s="52"/>
      <c r="Z1308" s="52"/>
      <c r="AA1308" s="52"/>
      <c r="AB1308" s="52"/>
      <c r="AC1308" s="52"/>
      <c r="AD1308" s="52"/>
      <c r="AE1308" s="52"/>
      <c r="AF1308" s="52"/>
      <c r="AG1308" s="52"/>
      <c r="AH1308" s="52"/>
      <c r="AI1308" s="52"/>
      <c r="AJ1308" s="52"/>
      <c r="AK1308" s="52"/>
      <c r="AL1308" s="52"/>
      <c r="AM1308" s="52"/>
      <c r="AN1308" s="52"/>
      <c r="AO1308" s="52"/>
      <c r="AP1308" s="52"/>
      <c r="AQ1308" s="52"/>
      <c r="AR1308" s="52"/>
      <c r="AS1308" s="52"/>
      <c r="AT1308" s="52"/>
      <c r="AU1308" s="52"/>
      <c r="AV1308" s="52"/>
      <c r="AW1308" s="52"/>
      <c r="AX1308" s="52"/>
      <c r="AY1308" s="52"/>
      <c r="AZ1308" s="52"/>
      <c r="BA1308" s="52"/>
      <c r="BB1308" s="52"/>
      <c r="BC1308" s="52"/>
      <c r="BD1308" s="52"/>
      <c r="BE1308" s="52"/>
      <c r="BF1308" s="52"/>
      <c r="BG1308" s="52"/>
      <c r="BH1308" s="52"/>
      <c r="BI1308" s="52"/>
      <c r="BJ1308" s="52"/>
      <c r="BK1308" s="52"/>
      <c r="BL1308" s="52"/>
      <c r="BM1308" s="52"/>
      <c r="BN1308" s="52"/>
      <c r="BO1308" s="52"/>
      <c r="BP1308" s="52"/>
      <c r="BQ1308" s="52"/>
      <c r="BR1308" s="52"/>
      <c r="BS1308" s="52"/>
      <c r="BT1308" s="52"/>
      <c r="BU1308" s="52"/>
      <c r="BV1308" s="52"/>
      <c r="BW1308" s="52"/>
      <c r="BX1308" s="52"/>
      <c r="BY1308" s="52"/>
      <c r="BZ1308" s="52"/>
      <c r="CA1308" s="52"/>
      <c r="CB1308" s="52"/>
      <c r="CC1308" s="52"/>
      <c r="CD1308" s="52"/>
      <c r="CE1308" s="52"/>
      <c r="CF1308" s="52"/>
      <c r="CG1308" s="52"/>
      <c r="CH1308" s="52"/>
      <c r="CI1308" s="52"/>
      <c r="CJ1308" s="52"/>
      <c r="CK1308" s="52"/>
      <c r="CL1308" s="52"/>
      <c r="CM1308" s="52"/>
      <c r="CN1308" s="52"/>
      <c r="CO1308" s="52"/>
      <c r="CP1308" s="52"/>
      <c r="CQ1308" s="52"/>
      <c r="CR1308" s="52"/>
      <c r="CS1308" s="52"/>
      <c r="CT1308" s="52"/>
      <c r="CU1308" s="52"/>
      <c r="CV1308" s="52"/>
      <c r="CW1308" s="52"/>
      <c r="CX1308" s="52"/>
      <c r="CY1308" s="52"/>
      <c r="CZ1308" s="52"/>
      <c r="DA1308" s="52"/>
      <c r="DB1308" s="52"/>
      <c r="DC1308" s="52"/>
      <c r="DD1308" s="52"/>
      <c r="DE1308" s="52"/>
      <c r="DF1308" s="52"/>
      <c r="DG1308" s="52"/>
      <c r="DH1308" s="52"/>
      <c r="DI1308" s="52"/>
      <c r="DJ1308" s="52"/>
      <c r="DK1308" s="52"/>
      <c r="DL1308" s="52"/>
      <c r="DM1308" s="52"/>
      <c r="DN1308" s="52"/>
      <c r="DO1308" s="52"/>
      <c r="DP1308" s="52"/>
      <c r="DQ1308" s="52"/>
      <c r="DR1308" s="52"/>
      <c r="DS1308" s="52"/>
      <c r="DT1308" s="52"/>
      <c r="DU1308" s="52"/>
      <c r="DV1308" s="52"/>
      <c r="DW1308" s="52"/>
      <c r="DX1308" s="52"/>
      <c r="DY1308" s="52"/>
    </row>
    <row r="1309" spans="1:129" x14ac:dyDescent="0.25">
      <c r="A1309" s="19" t="s">
        <v>9</v>
      </c>
      <c r="B1309" s="5">
        <v>100000</v>
      </c>
      <c r="D1309" s="5">
        <f t="shared" si="216"/>
        <v>100000</v>
      </c>
      <c r="F1309" s="5">
        <f>SUM(J1309:BZ1309)</f>
        <v>0</v>
      </c>
      <c r="I1309" s="52"/>
      <c r="J1309" s="103"/>
      <c r="K1309" s="55"/>
      <c r="L1309" s="52"/>
      <c r="M1309" s="55"/>
      <c r="N1309" s="52"/>
      <c r="O1309" s="52"/>
      <c r="P1309" s="95"/>
      <c r="Q1309" s="52"/>
      <c r="R1309" s="52"/>
      <c r="S1309" s="52"/>
      <c r="T1309" s="52"/>
      <c r="U1309" s="52"/>
      <c r="V1309" s="52"/>
      <c r="W1309" s="52"/>
      <c r="X1309" s="52"/>
      <c r="Y1309" s="52"/>
      <c r="Z1309" s="52"/>
      <c r="AA1309" s="52"/>
      <c r="AB1309" s="52"/>
      <c r="AC1309" s="52"/>
      <c r="AD1309" s="52"/>
      <c r="AE1309" s="52"/>
      <c r="AF1309" s="52"/>
      <c r="AG1309" s="52"/>
      <c r="AH1309" s="52"/>
      <c r="AI1309" s="52"/>
      <c r="AJ1309" s="52"/>
      <c r="AK1309" s="52"/>
      <c r="AL1309" s="52"/>
      <c r="AM1309" s="52"/>
      <c r="AN1309" s="52"/>
      <c r="AO1309" s="52"/>
      <c r="AP1309" s="52"/>
      <c r="AQ1309" s="52"/>
      <c r="AR1309" s="52"/>
      <c r="AS1309" s="52"/>
      <c r="AT1309" s="52"/>
      <c r="AU1309" s="52"/>
      <c r="AV1309" s="52"/>
      <c r="AW1309" s="52"/>
      <c r="AX1309" s="52"/>
      <c r="AY1309" s="52"/>
      <c r="AZ1309" s="52"/>
      <c r="BA1309" s="52"/>
      <c r="BB1309" s="52"/>
      <c r="BC1309" s="52"/>
      <c r="BD1309" s="52"/>
      <c r="BE1309" s="52"/>
      <c r="BF1309" s="52"/>
      <c r="BG1309" s="52"/>
      <c r="BH1309" s="52"/>
      <c r="BI1309" s="52"/>
      <c r="BJ1309" s="52"/>
      <c r="BK1309" s="52"/>
      <c r="BL1309" s="52"/>
      <c r="BM1309" s="52"/>
      <c r="BN1309" s="52"/>
      <c r="BO1309" s="52"/>
      <c r="BP1309" s="52"/>
      <c r="BQ1309" s="52"/>
      <c r="BR1309" s="52"/>
      <c r="BS1309" s="52"/>
      <c r="BT1309" s="52"/>
      <c r="BU1309" s="52"/>
      <c r="BV1309" s="52"/>
      <c r="BW1309" s="52"/>
      <c r="BX1309" s="52"/>
      <c r="BY1309" s="52"/>
      <c r="BZ1309" s="52"/>
      <c r="CA1309" s="52"/>
      <c r="CB1309" s="52"/>
      <c r="CC1309" s="52"/>
      <c r="CD1309" s="52"/>
      <c r="CE1309" s="52"/>
      <c r="CF1309" s="52"/>
      <c r="CG1309" s="52"/>
      <c r="CH1309" s="52"/>
      <c r="CI1309" s="52"/>
      <c r="CJ1309" s="52"/>
      <c r="CK1309" s="52"/>
      <c r="CL1309" s="52"/>
      <c r="CM1309" s="52"/>
      <c r="CN1309" s="52"/>
      <c r="CO1309" s="52"/>
      <c r="CP1309" s="52"/>
      <c r="CQ1309" s="52"/>
      <c r="CR1309" s="52"/>
      <c r="CS1309" s="52"/>
      <c r="CT1309" s="52"/>
      <c r="CU1309" s="52"/>
      <c r="CV1309" s="52"/>
      <c r="CW1309" s="52"/>
      <c r="CX1309" s="52"/>
      <c r="CY1309" s="52"/>
      <c r="CZ1309" s="52"/>
      <c r="DA1309" s="52"/>
      <c r="DB1309" s="52"/>
      <c r="DC1309" s="52"/>
      <c r="DD1309" s="52"/>
      <c r="DE1309" s="52"/>
      <c r="DF1309" s="52"/>
      <c r="DG1309" s="52"/>
      <c r="DH1309" s="52"/>
      <c r="DI1309" s="52"/>
      <c r="DJ1309" s="52"/>
      <c r="DK1309" s="52"/>
      <c r="DL1309" s="52"/>
      <c r="DM1309" s="52"/>
      <c r="DN1309" s="52"/>
      <c r="DO1309" s="52"/>
      <c r="DP1309" s="52"/>
      <c r="DQ1309" s="52"/>
      <c r="DR1309" s="52"/>
      <c r="DS1309" s="52"/>
      <c r="DT1309" s="52"/>
      <c r="DU1309" s="52"/>
      <c r="DV1309" s="52"/>
      <c r="DW1309" s="52"/>
      <c r="DX1309" s="52"/>
      <c r="DY1309" s="52"/>
    </row>
    <row r="1310" spans="1:129" x14ac:dyDescent="0.25">
      <c r="A1310" s="19" t="s">
        <v>10</v>
      </c>
      <c r="B1310" s="5">
        <v>100000</v>
      </c>
      <c r="D1310" s="5">
        <f t="shared" si="216"/>
        <v>100000</v>
      </c>
      <c r="F1310" s="5">
        <f>SUM(J1310:BZ1310)</f>
        <v>0</v>
      </c>
      <c r="I1310" s="52"/>
      <c r="J1310" s="103"/>
      <c r="K1310" s="55"/>
      <c r="L1310" s="52"/>
      <c r="M1310" s="55"/>
      <c r="N1310" s="52"/>
      <c r="O1310" s="52"/>
      <c r="P1310" s="95"/>
      <c r="Q1310" s="52"/>
      <c r="R1310" s="52"/>
      <c r="S1310" s="52"/>
      <c r="T1310" s="52"/>
      <c r="U1310" s="52"/>
      <c r="V1310" s="52"/>
      <c r="W1310" s="52"/>
      <c r="X1310" s="52"/>
      <c r="Y1310" s="52"/>
      <c r="Z1310" s="52"/>
      <c r="AA1310" s="52"/>
      <c r="AB1310" s="52"/>
      <c r="AC1310" s="52"/>
      <c r="AD1310" s="52"/>
      <c r="AE1310" s="52"/>
      <c r="AF1310" s="52"/>
      <c r="AG1310" s="52"/>
      <c r="AH1310" s="52"/>
      <c r="AI1310" s="52"/>
      <c r="AJ1310" s="52"/>
      <c r="AK1310" s="52"/>
      <c r="AL1310" s="52"/>
      <c r="AM1310" s="52"/>
      <c r="AN1310" s="52"/>
      <c r="AO1310" s="52"/>
      <c r="AP1310" s="52"/>
      <c r="AQ1310" s="52"/>
      <c r="AR1310" s="52"/>
      <c r="AS1310" s="52"/>
      <c r="AT1310" s="52"/>
      <c r="AU1310" s="52"/>
      <c r="AV1310" s="52"/>
      <c r="AW1310" s="52"/>
      <c r="AX1310" s="52"/>
      <c r="AY1310" s="52"/>
      <c r="AZ1310" s="52"/>
      <c r="BA1310" s="52"/>
      <c r="BB1310" s="52"/>
      <c r="BC1310" s="52"/>
      <c r="BD1310" s="52"/>
      <c r="BE1310" s="52"/>
      <c r="BF1310" s="52"/>
      <c r="BG1310" s="52"/>
      <c r="BH1310" s="52"/>
      <c r="BI1310" s="52"/>
      <c r="BJ1310" s="52"/>
      <c r="BK1310" s="52"/>
      <c r="BL1310" s="52"/>
      <c r="BM1310" s="52"/>
      <c r="BN1310" s="52"/>
      <c r="BO1310" s="52"/>
      <c r="BP1310" s="52"/>
      <c r="BQ1310" s="52"/>
      <c r="BR1310" s="52"/>
      <c r="BS1310" s="52"/>
      <c r="BT1310" s="52"/>
      <c r="BU1310" s="52"/>
      <c r="BV1310" s="52"/>
      <c r="BW1310" s="52"/>
      <c r="BX1310" s="52"/>
      <c r="BY1310" s="52"/>
      <c r="BZ1310" s="52"/>
      <c r="CA1310" s="52"/>
      <c r="CB1310" s="52"/>
      <c r="CC1310" s="52"/>
      <c r="CD1310" s="52"/>
      <c r="CE1310" s="52"/>
      <c r="CF1310" s="52"/>
      <c r="CG1310" s="52"/>
      <c r="CH1310" s="52"/>
      <c r="CI1310" s="52"/>
      <c r="CJ1310" s="52"/>
      <c r="CK1310" s="52"/>
      <c r="CL1310" s="52"/>
      <c r="CM1310" s="52"/>
      <c r="CN1310" s="52"/>
      <c r="CO1310" s="52"/>
      <c r="CP1310" s="52"/>
      <c r="CQ1310" s="52"/>
      <c r="CR1310" s="52"/>
      <c r="CS1310" s="52"/>
      <c r="CT1310" s="52"/>
      <c r="CU1310" s="52"/>
      <c r="CV1310" s="52"/>
      <c r="CW1310" s="52"/>
      <c r="CX1310" s="52"/>
      <c r="CY1310" s="52"/>
      <c r="CZ1310" s="52"/>
      <c r="DA1310" s="52"/>
      <c r="DB1310" s="52"/>
      <c r="DC1310" s="52"/>
      <c r="DD1310" s="52"/>
      <c r="DE1310" s="52"/>
      <c r="DF1310" s="52"/>
      <c r="DG1310" s="52"/>
      <c r="DH1310" s="52"/>
      <c r="DI1310" s="52"/>
      <c r="DJ1310" s="52"/>
      <c r="DK1310" s="52"/>
      <c r="DL1310" s="52"/>
      <c r="DM1310" s="52"/>
      <c r="DN1310" s="52"/>
      <c r="DO1310" s="52"/>
      <c r="DP1310" s="52"/>
      <c r="DQ1310" s="52"/>
      <c r="DR1310" s="52"/>
      <c r="DS1310" s="52"/>
      <c r="DT1310" s="52"/>
      <c r="DU1310" s="52"/>
      <c r="DV1310" s="52"/>
      <c r="DW1310" s="52"/>
      <c r="DX1310" s="52"/>
      <c r="DY1310" s="52"/>
    </row>
    <row r="1311" spans="1:129" x14ac:dyDescent="0.25">
      <c r="A1311" s="19" t="s">
        <v>11</v>
      </c>
      <c r="B1311" s="5">
        <v>100000</v>
      </c>
      <c r="D1311" s="5">
        <f t="shared" si="216"/>
        <v>100000</v>
      </c>
      <c r="F1311" s="5">
        <f t="shared" ref="F1311" si="219">SUM(J1311:BZ1311)</f>
        <v>0</v>
      </c>
      <c r="I1311" s="52"/>
      <c r="J1311" s="103"/>
      <c r="K1311" s="55"/>
      <c r="L1311" s="52"/>
      <c r="M1311" s="55"/>
      <c r="N1311" s="52"/>
      <c r="O1311" s="52"/>
      <c r="P1311" s="95"/>
      <c r="Q1311" s="52"/>
      <c r="R1311" s="52"/>
      <c r="S1311" s="52"/>
      <c r="T1311" s="52"/>
      <c r="U1311" s="52"/>
      <c r="V1311" s="52"/>
      <c r="W1311" s="52"/>
      <c r="X1311" s="52"/>
      <c r="Y1311" s="52"/>
      <c r="Z1311" s="52"/>
      <c r="AA1311" s="52"/>
      <c r="AB1311" s="52"/>
      <c r="AC1311" s="52"/>
      <c r="AD1311" s="52"/>
      <c r="AE1311" s="52"/>
      <c r="AF1311" s="52"/>
      <c r="AG1311" s="52"/>
      <c r="AH1311" s="52"/>
      <c r="AI1311" s="52"/>
      <c r="AJ1311" s="52"/>
      <c r="AK1311" s="52"/>
      <c r="AL1311" s="52"/>
      <c r="AM1311" s="52"/>
      <c r="AN1311" s="52"/>
      <c r="AO1311" s="52"/>
      <c r="AP1311" s="52"/>
      <c r="AQ1311" s="52"/>
      <c r="AR1311" s="52"/>
      <c r="AS1311" s="52"/>
      <c r="AT1311" s="52"/>
      <c r="AU1311" s="52"/>
      <c r="AV1311" s="52"/>
      <c r="AW1311" s="52"/>
      <c r="AX1311" s="52"/>
      <c r="AY1311" s="52"/>
      <c r="AZ1311" s="52"/>
      <c r="BA1311" s="52"/>
      <c r="BB1311" s="52"/>
      <c r="BC1311" s="52"/>
      <c r="BD1311" s="52"/>
      <c r="BE1311" s="52"/>
      <c r="BF1311" s="52"/>
      <c r="BG1311" s="52"/>
      <c r="BH1311" s="52"/>
      <c r="BI1311" s="52"/>
      <c r="BJ1311" s="52"/>
      <c r="BK1311" s="52"/>
      <c r="BL1311" s="52"/>
      <c r="BM1311" s="52"/>
      <c r="BN1311" s="52"/>
      <c r="BO1311" s="52"/>
      <c r="BP1311" s="52"/>
      <c r="BQ1311" s="52"/>
      <c r="BR1311" s="52"/>
      <c r="BS1311" s="52"/>
      <c r="BT1311" s="52"/>
      <c r="BU1311" s="52"/>
      <c r="BV1311" s="52"/>
      <c r="BW1311" s="52"/>
      <c r="BX1311" s="52"/>
      <c r="BY1311" s="52"/>
      <c r="BZ1311" s="52"/>
      <c r="CA1311" s="52"/>
      <c r="CB1311" s="52"/>
      <c r="CC1311" s="52"/>
      <c r="CD1311" s="52"/>
      <c r="CE1311" s="52"/>
      <c r="CF1311" s="52"/>
      <c r="CG1311" s="52"/>
      <c r="CH1311" s="52"/>
      <c r="CI1311" s="52"/>
      <c r="CJ1311" s="52"/>
      <c r="CK1311" s="52"/>
      <c r="CL1311" s="52"/>
      <c r="CM1311" s="52"/>
      <c r="CN1311" s="52"/>
      <c r="CO1311" s="52"/>
      <c r="CP1311" s="52"/>
      <c r="CQ1311" s="52"/>
      <c r="CR1311" s="52"/>
      <c r="CS1311" s="52"/>
      <c r="CT1311" s="52"/>
      <c r="CU1311" s="52"/>
      <c r="CV1311" s="52"/>
      <c r="CW1311" s="52"/>
      <c r="CX1311" s="52"/>
      <c r="CY1311" s="52"/>
      <c r="CZ1311" s="52"/>
      <c r="DA1311" s="52"/>
      <c r="DB1311" s="52"/>
      <c r="DC1311" s="52"/>
      <c r="DD1311" s="52"/>
      <c r="DE1311" s="52"/>
      <c r="DF1311" s="52"/>
      <c r="DG1311" s="52"/>
      <c r="DH1311" s="52"/>
      <c r="DI1311" s="52"/>
      <c r="DJ1311" s="52"/>
      <c r="DK1311" s="52"/>
      <c r="DL1311" s="52"/>
      <c r="DM1311" s="52"/>
      <c r="DN1311" s="52"/>
      <c r="DO1311" s="52"/>
      <c r="DP1311" s="52"/>
      <c r="DQ1311" s="52"/>
      <c r="DR1311" s="52"/>
      <c r="DS1311" s="52"/>
      <c r="DT1311" s="52"/>
      <c r="DU1311" s="52"/>
      <c r="DV1311" s="52"/>
      <c r="DW1311" s="52"/>
      <c r="DX1311" s="52"/>
      <c r="DY1311" s="52"/>
    </row>
    <row r="1312" spans="1:129" x14ac:dyDescent="0.25">
      <c r="A1312" s="19" t="s">
        <v>12</v>
      </c>
      <c r="B1312" s="5">
        <v>100000</v>
      </c>
      <c r="D1312" s="5">
        <f t="shared" si="216"/>
        <v>100000</v>
      </c>
      <c r="F1312" s="5">
        <f>SUM(J1312:BZ1312)</f>
        <v>0</v>
      </c>
      <c r="I1312" s="52"/>
      <c r="J1312" s="103"/>
      <c r="K1312" s="55"/>
      <c r="L1312" s="52"/>
      <c r="M1312" s="55"/>
      <c r="N1312" s="52"/>
      <c r="O1312" s="52"/>
      <c r="P1312" s="95"/>
      <c r="Q1312" s="52"/>
      <c r="R1312" s="52"/>
      <c r="S1312" s="52"/>
      <c r="T1312" s="52"/>
      <c r="U1312" s="52"/>
      <c r="V1312" s="52"/>
      <c r="W1312" s="52"/>
      <c r="X1312" s="52"/>
      <c r="Y1312" s="52"/>
      <c r="Z1312" s="52"/>
      <c r="AA1312" s="52"/>
      <c r="AB1312" s="52"/>
      <c r="AC1312" s="52"/>
      <c r="AD1312" s="52"/>
      <c r="AE1312" s="52"/>
      <c r="AF1312" s="52"/>
      <c r="AG1312" s="52"/>
      <c r="AH1312" s="52"/>
      <c r="AI1312" s="52"/>
      <c r="AJ1312" s="52"/>
      <c r="AK1312" s="52"/>
      <c r="AL1312" s="52"/>
      <c r="AM1312" s="52"/>
      <c r="AN1312" s="52"/>
      <c r="AO1312" s="52"/>
      <c r="AP1312" s="52"/>
      <c r="AQ1312" s="52"/>
      <c r="AR1312" s="52"/>
      <c r="AS1312" s="52"/>
      <c r="AT1312" s="52"/>
      <c r="AU1312" s="52"/>
      <c r="AV1312" s="52"/>
      <c r="AW1312" s="52"/>
      <c r="AX1312" s="52"/>
      <c r="AY1312" s="52"/>
      <c r="AZ1312" s="52"/>
      <c r="BA1312" s="52"/>
      <c r="BB1312" s="52"/>
      <c r="BC1312" s="52"/>
      <c r="BD1312" s="52"/>
      <c r="BE1312" s="52"/>
      <c r="BF1312" s="52"/>
      <c r="BG1312" s="52"/>
      <c r="BH1312" s="52"/>
      <c r="BI1312" s="52"/>
      <c r="BJ1312" s="52"/>
      <c r="BK1312" s="52"/>
      <c r="BL1312" s="52"/>
      <c r="BM1312" s="52"/>
      <c r="BN1312" s="52"/>
      <c r="BO1312" s="52"/>
      <c r="BP1312" s="52"/>
      <c r="BQ1312" s="52"/>
      <c r="BR1312" s="52"/>
      <c r="BS1312" s="52"/>
      <c r="BT1312" s="52"/>
      <c r="BU1312" s="52"/>
      <c r="BV1312" s="52"/>
      <c r="BW1312" s="52"/>
      <c r="BX1312" s="52"/>
      <c r="BY1312" s="52"/>
      <c r="BZ1312" s="52"/>
      <c r="CA1312" s="52"/>
      <c r="CB1312" s="52"/>
      <c r="CC1312" s="52"/>
      <c r="CD1312" s="52"/>
      <c r="CE1312" s="52"/>
      <c r="CF1312" s="52"/>
      <c r="CG1312" s="52"/>
      <c r="CH1312" s="52"/>
      <c r="CI1312" s="52"/>
      <c r="CJ1312" s="52"/>
      <c r="CK1312" s="52"/>
      <c r="CL1312" s="52"/>
      <c r="CM1312" s="52"/>
      <c r="CN1312" s="52"/>
      <c r="CO1312" s="52"/>
      <c r="CP1312" s="52"/>
      <c r="CQ1312" s="52"/>
      <c r="CR1312" s="52"/>
      <c r="CS1312" s="52"/>
      <c r="CT1312" s="52"/>
      <c r="CU1312" s="52"/>
      <c r="CV1312" s="52"/>
      <c r="CW1312" s="52"/>
      <c r="CX1312" s="52"/>
      <c r="CY1312" s="52"/>
      <c r="CZ1312" s="52"/>
      <c r="DA1312" s="52"/>
      <c r="DB1312" s="52"/>
      <c r="DC1312" s="52"/>
      <c r="DD1312" s="52"/>
      <c r="DE1312" s="52"/>
      <c r="DF1312" s="52"/>
      <c r="DG1312" s="52"/>
      <c r="DH1312" s="52"/>
      <c r="DI1312" s="52"/>
      <c r="DJ1312" s="52"/>
      <c r="DK1312" s="52"/>
      <c r="DL1312" s="52"/>
      <c r="DM1312" s="52"/>
      <c r="DN1312" s="52"/>
      <c r="DO1312" s="52"/>
      <c r="DP1312" s="52"/>
      <c r="DQ1312" s="52"/>
      <c r="DR1312" s="52"/>
      <c r="DS1312" s="52"/>
      <c r="DT1312" s="52"/>
      <c r="DU1312" s="52"/>
      <c r="DV1312" s="52"/>
      <c r="DW1312" s="52"/>
      <c r="DX1312" s="52"/>
      <c r="DY1312" s="52"/>
    </row>
    <row r="1313" spans="1:129" x14ac:dyDescent="0.25">
      <c r="A1313" s="19" t="s">
        <v>13</v>
      </c>
      <c r="B1313" s="5">
        <v>100000</v>
      </c>
      <c r="D1313" s="5">
        <f t="shared" si="216"/>
        <v>100000</v>
      </c>
      <c r="F1313" s="5">
        <f t="shared" ref="F1313:F1315" si="220">SUM(J1313:BZ1313)</f>
        <v>0</v>
      </c>
      <c r="I1313" s="52"/>
      <c r="J1313" s="103"/>
      <c r="K1313" s="55"/>
      <c r="L1313" s="52"/>
      <c r="M1313" s="55"/>
      <c r="N1313" s="52"/>
      <c r="O1313" s="52"/>
      <c r="P1313" s="95"/>
      <c r="Q1313" s="52"/>
      <c r="R1313" s="52"/>
      <c r="S1313" s="52"/>
      <c r="T1313" s="52"/>
      <c r="U1313" s="52"/>
      <c r="V1313" s="52"/>
      <c r="W1313" s="52"/>
      <c r="X1313" s="52"/>
      <c r="Y1313" s="52"/>
      <c r="Z1313" s="52"/>
      <c r="AA1313" s="52"/>
      <c r="AB1313" s="52"/>
      <c r="AC1313" s="52"/>
      <c r="AD1313" s="52"/>
      <c r="AE1313" s="52"/>
      <c r="AF1313" s="52"/>
      <c r="AG1313" s="52"/>
      <c r="AH1313" s="52"/>
      <c r="AI1313" s="52"/>
      <c r="AJ1313" s="52"/>
      <c r="AK1313" s="52"/>
      <c r="AL1313" s="52"/>
      <c r="AM1313" s="52"/>
      <c r="AN1313" s="52"/>
      <c r="AO1313" s="52"/>
      <c r="AP1313" s="52"/>
      <c r="AQ1313" s="52"/>
      <c r="AR1313" s="52"/>
      <c r="AS1313" s="52"/>
      <c r="AT1313" s="52"/>
      <c r="AU1313" s="52"/>
      <c r="AV1313" s="52"/>
      <c r="AW1313" s="52"/>
      <c r="AX1313" s="52"/>
      <c r="AY1313" s="52"/>
      <c r="AZ1313" s="52"/>
      <c r="BA1313" s="52"/>
      <c r="BB1313" s="52"/>
      <c r="BC1313" s="52"/>
      <c r="BD1313" s="52"/>
      <c r="BE1313" s="52"/>
      <c r="BF1313" s="52"/>
      <c r="BG1313" s="52"/>
      <c r="BH1313" s="52"/>
      <c r="BI1313" s="52"/>
      <c r="BJ1313" s="52"/>
      <c r="BK1313" s="52"/>
      <c r="BL1313" s="52"/>
      <c r="BM1313" s="52"/>
      <c r="BN1313" s="52"/>
      <c r="BO1313" s="52"/>
      <c r="BP1313" s="52"/>
      <c r="BQ1313" s="52"/>
      <c r="BR1313" s="52"/>
      <c r="BS1313" s="52"/>
      <c r="BT1313" s="52"/>
      <c r="BU1313" s="52"/>
      <c r="BV1313" s="52"/>
      <c r="BW1313" s="52"/>
      <c r="BX1313" s="52"/>
      <c r="BY1313" s="52"/>
      <c r="BZ1313" s="52"/>
      <c r="CA1313" s="52"/>
      <c r="CB1313" s="52"/>
      <c r="CC1313" s="52"/>
      <c r="CD1313" s="52"/>
      <c r="CE1313" s="52"/>
      <c r="CF1313" s="52"/>
      <c r="CG1313" s="52"/>
      <c r="CH1313" s="52"/>
      <c r="CI1313" s="52"/>
      <c r="CJ1313" s="52"/>
      <c r="CK1313" s="52"/>
      <c r="CL1313" s="52"/>
      <c r="CM1313" s="52"/>
      <c r="CN1313" s="52"/>
      <c r="CO1313" s="52"/>
      <c r="CP1313" s="52"/>
      <c r="CQ1313" s="52"/>
      <c r="CR1313" s="52"/>
      <c r="CS1313" s="52"/>
      <c r="CT1313" s="52"/>
      <c r="CU1313" s="52"/>
      <c r="CV1313" s="52"/>
      <c r="CW1313" s="52"/>
      <c r="CX1313" s="52"/>
      <c r="CY1313" s="52"/>
      <c r="CZ1313" s="52"/>
      <c r="DA1313" s="52"/>
      <c r="DB1313" s="52"/>
      <c r="DC1313" s="52"/>
      <c r="DD1313" s="52"/>
      <c r="DE1313" s="52"/>
      <c r="DF1313" s="52"/>
      <c r="DG1313" s="52"/>
      <c r="DH1313" s="52"/>
      <c r="DI1313" s="52"/>
      <c r="DJ1313" s="52"/>
      <c r="DK1313" s="52"/>
      <c r="DL1313" s="52"/>
      <c r="DM1313" s="52"/>
      <c r="DN1313" s="52"/>
      <c r="DO1313" s="52"/>
      <c r="DP1313" s="52"/>
      <c r="DQ1313" s="52"/>
      <c r="DR1313" s="52"/>
      <c r="DS1313" s="52"/>
      <c r="DT1313" s="52"/>
      <c r="DU1313" s="52"/>
      <c r="DV1313" s="52"/>
      <c r="DW1313" s="52"/>
      <c r="DX1313" s="52"/>
      <c r="DY1313" s="52"/>
    </row>
    <row r="1314" spans="1:129" x14ac:dyDescent="0.25">
      <c r="A1314" s="19" t="s">
        <v>14</v>
      </c>
      <c r="B1314" s="5">
        <v>100000</v>
      </c>
      <c r="D1314" s="5">
        <f t="shared" si="216"/>
        <v>100000</v>
      </c>
      <c r="F1314" s="5">
        <f t="shared" si="220"/>
        <v>0</v>
      </c>
      <c r="I1314" s="52"/>
      <c r="J1314" s="103"/>
      <c r="K1314" s="55"/>
      <c r="L1314" s="52"/>
      <c r="M1314" s="55"/>
      <c r="N1314" s="52"/>
      <c r="O1314" s="52"/>
      <c r="P1314" s="95"/>
      <c r="Q1314" s="52"/>
      <c r="R1314" s="52"/>
      <c r="S1314" s="52"/>
      <c r="T1314" s="52"/>
      <c r="U1314" s="52"/>
      <c r="V1314" s="52"/>
      <c r="W1314" s="52"/>
      <c r="X1314" s="52"/>
      <c r="Y1314" s="52"/>
      <c r="Z1314" s="52"/>
      <c r="AA1314" s="52"/>
      <c r="AB1314" s="52"/>
      <c r="AC1314" s="52"/>
      <c r="AD1314" s="52"/>
      <c r="AE1314" s="52"/>
      <c r="AF1314" s="52"/>
      <c r="AG1314" s="52"/>
      <c r="AH1314" s="52"/>
      <c r="AI1314" s="52"/>
      <c r="AJ1314" s="52"/>
      <c r="AK1314" s="52"/>
      <c r="AL1314" s="52"/>
      <c r="AM1314" s="52"/>
      <c r="AN1314" s="52"/>
      <c r="AO1314" s="52"/>
      <c r="AP1314" s="52"/>
      <c r="AQ1314" s="52"/>
      <c r="AR1314" s="52"/>
      <c r="AS1314" s="52"/>
      <c r="AT1314" s="52"/>
      <c r="AU1314" s="52"/>
      <c r="AV1314" s="52"/>
      <c r="AW1314" s="52"/>
      <c r="AX1314" s="52"/>
      <c r="AY1314" s="52"/>
      <c r="AZ1314" s="52"/>
      <c r="BA1314" s="52"/>
      <c r="BB1314" s="52"/>
      <c r="BC1314" s="52"/>
      <c r="BD1314" s="52"/>
      <c r="BE1314" s="52"/>
      <c r="BF1314" s="52"/>
      <c r="BG1314" s="52"/>
      <c r="BH1314" s="52"/>
      <c r="BI1314" s="52"/>
      <c r="BJ1314" s="52"/>
      <c r="BK1314" s="52"/>
      <c r="BL1314" s="52"/>
      <c r="BM1314" s="52"/>
      <c r="BN1314" s="52"/>
      <c r="BO1314" s="52"/>
      <c r="BP1314" s="52"/>
      <c r="BQ1314" s="52"/>
      <c r="BR1314" s="52"/>
      <c r="BS1314" s="52"/>
      <c r="BT1314" s="52"/>
      <c r="BU1314" s="52"/>
      <c r="BV1314" s="52"/>
      <c r="BW1314" s="52"/>
      <c r="BX1314" s="52"/>
      <c r="BY1314" s="52"/>
      <c r="BZ1314" s="52"/>
      <c r="CA1314" s="52"/>
      <c r="CB1314" s="52"/>
      <c r="CC1314" s="52"/>
      <c r="CD1314" s="52"/>
      <c r="CE1314" s="52"/>
      <c r="CF1314" s="52"/>
      <c r="CG1314" s="52"/>
      <c r="CH1314" s="52"/>
      <c r="CI1314" s="52"/>
      <c r="CJ1314" s="52"/>
      <c r="CK1314" s="52"/>
      <c r="CL1314" s="52"/>
      <c r="CM1314" s="52"/>
      <c r="CN1314" s="52"/>
      <c r="CO1314" s="52"/>
      <c r="CP1314" s="52"/>
      <c r="CQ1314" s="52"/>
      <c r="CR1314" s="52"/>
      <c r="CS1314" s="52"/>
      <c r="CT1314" s="52"/>
      <c r="CU1314" s="52"/>
      <c r="CV1314" s="52"/>
      <c r="CW1314" s="52"/>
      <c r="CX1314" s="52"/>
      <c r="CY1314" s="52"/>
      <c r="CZ1314" s="52"/>
      <c r="DA1314" s="52"/>
      <c r="DB1314" s="52"/>
      <c r="DC1314" s="52"/>
      <c r="DD1314" s="52"/>
      <c r="DE1314" s="52"/>
      <c r="DF1314" s="52"/>
      <c r="DG1314" s="52"/>
      <c r="DH1314" s="52"/>
      <c r="DI1314" s="52"/>
      <c r="DJ1314" s="52"/>
      <c r="DK1314" s="52"/>
      <c r="DL1314" s="52"/>
      <c r="DM1314" s="52"/>
      <c r="DN1314" s="52"/>
      <c r="DO1314" s="52"/>
      <c r="DP1314" s="52"/>
      <c r="DQ1314" s="52"/>
      <c r="DR1314" s="52"/>
      <c r="DS1314" s="52"/>
      <c r="DT1314" s="52"/>
      <c r="DU1314" s="52"/>
      <c r="DV1314" s="52"/>
      <c r="DW1314" s="52"/>
      <c r="DX1314" s="52"/>
      <c r="DY1314" s="52"/>
    </row>
    <row r="1315" spans="1:129" x14ac:dyDescent="0.25">
      <c r="A1315" s="19" t="s">
        <v>15</v>
      </c>
      <c r="B1315" s="5">
        <v>100000</v>
      </c>
      <c r="D1315" s="5">
        <f t="shared" si="216"/>
        <v>100000</v>
      </c>
      <c r="F1315" s="5">
        <f t="shared" si="220"/>
        <v>0</v>
      </c>
      <c r="I1315" s="52"/>
      <c r="J1315" s="103"/>
      <c r="K1315" s="55"/>
      <c r="L1315" s="52"/>
      <c r="M1315" s="55"/>
      <c r="N1315" s="52"/>
      <c r="O1315" s="52"/>
      <c r="P1315" s="95"/>
      <c r="Q1315" s="52"/>
      <c r="R1315" s="52"/>
      <c r="S1315" s="52"/>
      <c r="T1315" s="52"/>
      <c r="U1315" s="52"/>
      <c r="V1315" s="52"/>
      <c r="W1315" s="52"/>
      <c r="X1315" s="52"/>
      <c r="Y1315" s="52"/>
      <c r="Z1315" s="52"/>
      <c r="AA1315" s="52"/>
      <c r="AB1315" s="52"/>
      <c r="AC1315" s="52"/>
      <c r="AD1315" s="52"/>
      <c r="AE1315" s="52"/>
      <c r="AF1315" s="52"/>
      <c r="AG1315" s="52"/>
      <c r="AH1315" s="52"/>
      <c r="AI1315" s="52"/>
      <c r="AJ1315" s="52"/>
      <c r="AK1315" s="52"/>
      <c r="AL1315" s="52"/>
      <c r="AM1315" s="52"/>
      <c r="AN1315" s="52"/>
      <c r="AO1315" s="52"/>
      <c r="AP1315" s="52"/>
      <c r="AQ1315" s="52"/>
      <c r="AR1315" s="52"/>
      <c r="AS1315" s="52"/>
      <c r="AT1315" s="52"/>
      <c r="AU1315" s="52"/>
      <c r="AV1315" s="52"/>
      <c r="AW1315" s="52"/>
      <c r="AX1315" s="52"/>
      <c r="AY1315" s="52"/>
      <c r="AZ1315" s="52"/>
      <c r="BA1315" s="52"/>
      <c r="BB1315" s="52"/>
      <c r="BC1315" s="52"/>
      <c r="BD1315" s="52"/>
      <c r="BE1315" s="52"/>
      <c r="BF1315" s="52"/>
      <c r="BG1315" s="52"/>
      <c r="BH1315" s="52"/>
      <c r="BI1315" s="52"/>
      <c r="BJ1315" s="52"/>
      <c r="BK1315" s="52"/>
      <c r="BL1315" s="52"/>
      <c r="BM1315" s="52"/>
      <c r="BN1315" s="52"/>
      <c r="BO1315" s="52"/>
      <c r="BP1315" s="52"/>
      <c r="BQ1315" s="52"/>
      <c r="BR1315" s="52"/>
      <c r="BS1315" s="52"/>
      <c r="BT1315" s="52"/>
      <c r="BU1315" s="52"/>
      <c r="BV1315" s="52"/>
      <c r="BW1315" s="52"/>
      <c r="BX1315" s="52"/>
      <c r="BY1315" s="52"/>
      <c r="BZ1315" s="52"/>
      <c r="CA1315" s="52"/>
      <c r="CB1315" s="52"/>
      <c r="CC1315" s="52"/>
      <c r="CD1315" s="52"/>
      <c r="CE1315" s="52"/>
      <c r="CF1315" s="52"/>
      <c r="CG1315" s="52"/>
      <c r="CH1315" s="52"/>
      <c r="CI1315" s="52"/>
      <c r="CJ1315" s="52"/>
      <c r="CK1315" s="52"/>
      <c r="CL1315" s="52"/>
      <c r="CM1315" s="52"/>
      <c r="CN1315" s="52"/>
      <c r="CO1315" s="52"/>
      <c r="CP1315" s="52"/>
      <c r="CQ1315" s="52"/>
      <c r="CR1315" s="52"/>
      <c r="CS1315" s="52"/>
      <c r="CT1315" s="52"/>
      <c r="CU1315" s="52"/>
      <c r="CV1315" s="52"/>
      <c r="CW1315" s="52"/>
      <c r="CX1315" s="52"/>
      <c r="CY1315" s="52"/>
      <c r="CZ1315" s="52"/>
      <c r="DA1315" s="52"/>
      <c r="DB1315" s="52"/>
      <c r="DC1315" s="52"/>
      <c r="DD1315" s="52"/>
      <c r="DE1315" s="52"/>
      <c r="DF1315" s="52"/>
      <c r="DG1315" s="52"/>
      <c r="DH1315" s="52"/>
      <c r="DI1315" s="52"/>
      <c r="DJ1315" s="52"/>
      <c r="DK1315" s="52"/>
      <c r="DL1315" s="52"/>
      <c r="DM1315" s="52"/>
      <c r="DN1315" s="52"/>
      <c r="DO1315" s="52"/>
      <c r="DP1315" s="52"/>
      <c r="DQ1315" s="52"/>
      <c r="DR1315" s="52"/>
      <c r="DS1315" s="52"/>
      <c r="DT1315" s="52"/>
      <c r="DU1315" s="52"/>
      <c r="DV1315" s="52"/>
      <c r="DW1315" s="52"/>
      <c r="DX1315" s="52"/>
      <c r="DY1315" s="52"/>
    </row>
    <row r="1316" spans="1:129" x14ac:dyDescent="0.25">
      <c r="A1316" s="6" t="s">
        <v>16</v>
      </c>
      <c r="B1316" s="7">
        <f>SUM(B1304:B1315)</f>
        <v>1200000</v>
      </c>
      <c r="D1316" s="23">
        <f>SUM(D1304:D1315)</f>
        <v>1200000</v>
      </c>
      <c r="F1316" s="7">
        <f>SUM(F1304:F1315)</f>
        <v>0</v>
      </c>
      <c r="I1316" s="52"/>
      <c r="J1316" s="103"/>
      <c r="K1316" s="55"/>
      <c r="L1316" s="52"/>
      <c r="M1316" s="55"/>
      <c r="N1316" s="52"/>
      <c r="O1316" s="52"/>
      <c r="P1316" s="95"/>
      <c r="Q1316" s="52"/>
      <c r="R1316" s="52"/>
      <c r="S1316" s="52"/>
      <c r="T1316" s="52"/>
      <c r="U1316" s="52"/>
      <c r="V1316" s="52"/>
      <c r="W1316" s="52"/>
      <c r="X1316" s="52"/>
      <c r="Y1316" s="52"/>
      <c r="Z1316" s="52"/>
      <c r="AA1316" s="52"/>
      <c r="AB1316" s="52"/>
      <c r="AC1316" s="52"/>
      <c r="AD1316" s="52"/>
      <c r="AE1316" s="52"/>
      <c r="AF1316" s="52"/>
      <c r="AG1316" s="52"/>
      <c r="AH1316" s="52"/>
      <c r="AI1316" s="52"/>
      <c r="AJ1316" s="52"/>
      <c r="AK1316" s="52"/>
      <c r="AL1316" s="52"/>
      <c r="AM1316" s="52"/>
      <c r="AN1316" s="52"/>
      <c r="AO1316" s="52"/>
      <c r="AP1316" s="52"/>
      <c r="AQ1316" s="52"/>
      <c r="AR1316" s="52"/>
      <c r="AS1316" s="52"/>
      <c r="AT1316" s="52"/>
      <c r="AU1316" s="52"/>
      <c r="AV1316" s="52"/>
      <c r="AW1316" s="52"/>
      <c r="AX1316" s="52"/>
      <c r="AY1316" s="52"/>
      <c r="AZ1316" s="52"/>
      <c r="BA1316" s="52"/>
      <c r="BB1316" s="52"/>
      <c r="BC1316" s="52"/>
      <c r="BD1316" s="52"/>
      <c r="BE1316" s="52"/>
      <c r="BF1316" s="52"/>
      <c r="BG1316" s="52"/>
      <c r="BH1316" s="52"/>
      <c r="BI1316" s="52"/>
      <c r="BJ1316" s="52"/>
      <c r="BK1316" s="52"/>
      <c r="BL1316" s="52"/>
      <c r="BM1316" s="52"/>
      <c r="BN1316" s="52"/>
      <c r="BO1316" s="52"/>
      <c r="BP1316" s="52"/>
      <c r="BQ1316" s="52"/>
      <c r="BR1316" s="52"/>
      <c r="BS1316" s="52"/>
      <c r="BT1316" s="52"/>
      <c r="BU1316" s="52"/>
      <c r="BV1316" s="52"/>
      <c r="BW1316" s="52"/>
      <c r="BX1316" s="52"/>
      <c r="BY1316" s="52"/>
      <c r="BZ1316" s="52"/>
      <c r="CA1316" s="52"/>
      <c r="CB1316" s="52"/>
      <c r="CC1316" s="52"/>
      <c r="CD1316" s="52"/>
      <c r="CE1316" s="52"/>
      <c r="CF1316" s="52"/>
      <c r="CG1316" s="52"/>
      <c r="CH1316" s="52"/>
      <c r="CI1316" s="52"/>
      <c r="CJ1316" s="52"/>
      <c r="CK1316" s="52"/>
      <c r="CL1316" s="52"/>
      <c r="CM1316" s="52"/>
      <c r="CN1316" s="52"/>
      <c r="CO1316" s="52"/>
      <c r="CP1316" s="52"/>
      <c r="CQ1316" s="52"/>
      <c r="CR1316" s="52"/>
      <c r="CS1316" s="52"/>
      <c r="CT1316" s="52"/>
      <c r="CU1316" s="52"/>
      <c r="CV1316" s="52"/>
      <c r="CW1316" s="52"/>
      <c r="CX1316" s="52"/>
      <c r="CY1316" s="52"/>
      <c r="CZ1316" s="52"/>
      <c r="DA1316" s="52"/>
      <c r="DB1316" s="52"/>
      <c r="DC1316" s="52"/>
      <c r="DD1316" s="52"/>
      <c r="DE1316" s="52"/>
      <c r="DF1316" s="52"/>
      <c r="DG1316" s="52"/>
      <c r="DH1316" s="52"/>
      <c r="DI1316" s="52"/>
      <c r="DJ1316" s="52"/>
      <c r="DK1316" s="52"/>
      <c r="DL1316" s="52"/>
      <c r="DM1316" s="52"/>
      <c r="DN1316" s="52"/>
      <c r="DO1316" s="52"/>
      <c r="DP1316" s="52"/>
      <c r="DQ1316" s="52"/>
      <c r="DR1316" s="52"/>
      <c r="DS1316" s="52"/>
      <c r="DT1316" s="52"/>
      <c r="DU1316" s="52"/>
      <c r="DV1316" s="52"/>
      <c r="DW1316" s="52"/>
      <c r="DX1316" s="52"/>
      <c r="DY1316" s="52"/>
    </row>
    <row r="1317" spans="1:129" x14ac:dyDescent="0.25">
      <c r="I1317" s="52"/>
      <c r="J1317" s="103"/>
      <c r="K1317" s="55"/>
      <c r="L1317" s="52"/>
      <c r="M1317" s="55"/>
      <c r="N1317" s="52"/>
      <c r="O1317" s="52"/>
      <c r="P1317" s="95"/>
      <c r="Q1317" s="52"/>
      <c r="R1317" s="52"/>
      <c r="S1317" s="52"/>
      <c r="T1317" s="52"/>
      <c r="U1317" s="52"/>
      <c r="V1317" s="52"/>
      <c r="W1317" s="52"/>
      <c r="X1317" s="52"/>
      <c r="Y1317" s="52"/>
      <c r="Z1317" s="52"/>
      <c r="AA1317" s="52"/>
      <c r="AB1317" s="52"/>
      <c r="AC1317" s="52"/>
      <c r="AD1317" s="52"/>
      <c r="AE1317" s="52"/>
      <c r="AF1317" s="52"/>
      <c r="AG1317" s="52"/>
      <c r="AH1317" s="52"/>
      <c r="AI1317" s="52"/>
      <c r="AJ1317" s="52"/>
      <c r="AK1317" s="52"/>
      <c r="AL1317" s="52"/>
      <c r="AM1317" s="52"/>
      <c r="AN1317" s="52"/>
      <c r="AO1317" s="52"/>
      <c r="AP1317" s="52"/>
      <c r="AQ1317" s="52"/>
      <c r="AR1317" s="52"/>
      <c r="AS1317" s="52"/>
      <c r="AT1317" s="52"/>
      <c r="AU1317" s="52"/>
      <c r="AV1317" s="52"/>
      <c r="AW1317" s="52"/>
      <c r="AX1317" s="52"/>
      <c r="AY1317" s="52"/>
      <c r="AZ1317" s="52"/>
      <c r="BA1317" s="52"/>
      <c r="BB1317" s="52"/>
      <c r="BC1317" s="52"/>
      <c r="BD1317" s="52"/>
      <c r="BE1317" s="52"/>
      <c r="BF1317" s="52"/>
      <c r="BG1317" s="52"/>
      <c r="BH1317" s="52"/>
      <c r="BI1317" s="52"/>
      <c r="BJ1317" s="52"/>
      <c r="BK1317" s="52"/>
      <c r="BL1317" s="52"/>
      <c r="BM1317" s="52"/>
      <c r="BN1317" s="52"/>
      <c r="BO1317" s="52"/>
      <c r="BP1317" s="52"/>
      <c r="BQ1317" s="52"/>
      <c r="BR1317" s="52"/>
      <c r="BS1317" s="52"/>
      <c r="BT1317" s="52"/>
      <c r="BU1317" s="52"/>
      <c r="BV1317" s="52"/>
      <c r="BW1317" s="52"/>
      <c r="BX1317" s="52"/>
      <c r="BY1317" s="52"/>
      <c r="BZ1317" s="52"/>
      <c r="CA1317" s="52"/>
      <c r="CB1317" s="52"/>
      <c r="CC1317" s="52"/>
      <c r="CD1317" s="52"/>
      <c r="CE1317" s="52"/>
      <c r="CF1317" s="52"/>
      <c r="CG1317" s="52"/>
      <c r="CH1317" s="52"/>
      <c r="CI1317" s="52"/>
      <c r="CJ1317" s="52"/>
      <c r="CK1317" s="52"/>
      <c r="CL1317" s="52"/>
      <c r="CM1317" s="52"/>
      <c r="CN1317" s="52"/>
      <c r="CO1317" s="52"/>
      <c r="CP1317" s="52"/>
      <c r="CQ1317" s="52"/>
      <c r="CR1317" s="52"/>
      <c r="CS1317" s="52"/>
      <c r="CT1317" s="52"/>
      <c r="CU1317" s="52"/>
      <c r="CV1317" s="52"/>
      <c r="CW1317" s="52"/>
      <c r="CX1317" s="52"/>
      <c r="CY1317" s="52"/>
      <c r="CZ1317" s="52"/>
      <c r="DA1317" s="52"/>
      <c r="DB1317" s="52"/>
      <c r="DC1317" s="52"/>
      <c r="DD1317" s="52"/>
      <c r="DE1317" s="52"/>
      <c r="DF1317" s="52"/>
      <c r="DG1317" s="52"/>
      <c r="DH1317" s="52"/>
      <c r="DI1317" s="52"/>
      <c r="DJ1317" s="52"/>
      <c r="DK1317" s="52"/>
      <c r="DL1317" s="52"/>
      <c r="DM1317" s="52"/>
      <c r="DN1317" s="52"/>
      <c r="DO1317" s="52"/>
      <c r="DP1317" s="52"/>
      <c r="DQ1317" s="52"/>
      <c r="DR1317" s="52"/>
      <c r="DS1317" s="52"/>
      <c r="DT1317" s="52"/>
      <c r="DU1317" s="52"/>
      <c r="DV1317" s="52"/>
      <c r="DW1317" s="52"/>
      <c r="DX1317" s="52"/>
      <c r="DY1317" s="52"/>
    </row>
    <row r="1318" spans="1:129" x14ac:dyDescent="0.25">
      <c r="I1318" s="52"/>
      <c r="J1318" s="103"/>
      <c r="K1318" s="55"/>
      <c r="L1318" s="52"/>
      <c r="M1318" s="55"/>
      <c r="N1318" s="52"/>
      <c r="O1318" s="52"/>
      <c r="P1318" s="95"/>
      <c r="Q1318" s="52"/>
      <c r="R1318" s="52"/>
      <c r="S1318" s="52"/>
      <c r="T1318" s="52"/>
      <c r="U1318" s="52"/>
      <c r="V1318" s="52"/>
      <c r="W1318" s="52"/>
      <c r="X1318" s="52"/>
      <c r="Y1318" s="52"/>
      <c r="Z1318" s="52"/>
      <c r="AA1318" s="52"/>
      <c r="AB1318" s="52"/>
      <c r="AC1318" s="52"/>
      <c r="AD1318" s="52"/>
      <c r="AE1318" s="52"/>
      <c r="AF1318" s="52"/>
      <c r="AG1318" s="52"/>
      <c r="AH1318" s="52"/>
      <c r="AI1318" s="52"/>
      <c r="AJ1318" s="52"/>
      <c r="AK1318" s="52"/>
      <c r="AL1318" s="52"/>
      <c r="AM1318" s="52"/>
      <c r="AN1318" s="52"/>
      <c r="AO1318" s="52"/>
      <c r="AP1318" s="52"/>
      <c r="AQ1318" s="52"/>
      <c r="AR1318" s="52"/>
      <c r="AS1318" s="52"/>
      <c r="AT1318" s="52"/>
      <c r="AU1318" s="52"/>
      <c r="AV1318" s="52"/>
      <c r="AW1318" s="52"/>
      <c r="AX1318" s="52"/>
      <c r="AY1318" s="52"/>
      <c r="AZ1318" s="52"/>
      <c r="BA1318" s="52"/>
      <c r="BB1318" s="52"/>
      <c r="BC1318" s="52"/>
      <c r="BD1318" s="52"/>
      <c r="BE1318" s="52"/>
      <c r="BF1318" s="52"/>
      <c r="BG1318" s="52"/>
      <c r="BH1318" s="52"/>
      <c r="BI1318" s="52"/>
      <c r="BJ1318" s="52"/>
      <c r="BK1318" s="52"/>
      <c r="BL1318" s="52"/>
      <c r="BM1318" s="52"/>
      <c r="BN1318" s="52"/>
      <c r="BO1318" s="52"/>
      <c r="BP1318" s="52"/>
      <c r="BQ1318" s="52"/>
      <c r="BR1318" s="52"/>
      <c r="BS1318" s="52"/>
      <c r="BT1318" s="52"/>
      <c r="BU1318" s="52"/>
      <c r="BV1318" s="52"/>
      <c r="BW1318" s="52"/>
      <c r="BX1318" s="52"/>
      <c r="BY1318" s="52"/>
      <c r="BZ1318" s="52"/>
      <c r="CA1318" s="52"/>
      <c r="CB1318" s="52"/>
      <c r="CC1318" s="52"/>
      <c r="CD1318" s="52"/>
      <c r="CE1318" s="52"/>
      <c r="CF1318" s="52"/>
      <c r="CG1318" s="52"/>
      <c r="CH1318" s="52"/>
      <c r="CI1318" s="52"/>
      <c r="CJ1318" s="52"/>
      <c r="CK1318" s="52"/>
      <c r="CL1318" s="52"/>
      <c r="CM1318" s="52"/>
      <c r="CN1318" s="52"/>
      <c r="CO1318" s="52"/>
      <c r="CP1318" s="52"/>
      <c r="CQ1318" s="52"/>
      <c r="CR1318" s="52"/>
      <c r="CS1318" s="52"/>
      <c r="CT1318" s="52"/>
      <c r="CU1318" s="52"/>
      <c r="CV1318" s="52"/>
      <c r="CW1318" s="52"/>
      <c r="CX1318" s="52"/>
      <c r="CY1318" s="52"/>
      <c r="CZ1318" s="52"/>
      <c r="DA1318" s="52"/>
      <c r="DB1318" s="52"/>
      <c r="DC1318" s="52"/>
      <c r="DD1318" s="52"/>
      <c r="DE1318" s="52"/>
      <c r="DF1318" s="52"/>
      <c r="DG1318" s="52"/>
      <c r="DH1318" s="52"/>
      <c r="DI1318" s="52"/>
      <c r="DJ1318" s="52"/>
      <c r="DK1318" s="52"/>
      <c r="DL1318" s="52"/>
      <c r="DM1318" s="52"/>
      <c r="DN1318" s="52"/>
      <c r="DO1318" s="52"/>
      <c r="DP1318" s="52"/>
      <c r="DQ1318" s="52"/>
      <c r="DR1318" s="52"/>
      <c r="DS1318" s="52"/>
      <c r="DT1318" s="52"/>
      <c r="DU1318" s="52"/>
      <c r="DV1318" s="52"/>
      <c r="DW1318" s="52"/>
      <c r="DX1318" s="52"/>
      <c r="DY1318" s="52"/>
    </row>
    <row r="1319" spans="1:129" ht="20.100000000000001" customHeight="1" x14ac:dyDescent="0.25">
      <c r="A1319" s="22">
        <v>32301</v>
      </c>
      <c r="B1319" s="173" t="s">
        <v>62</v>
      </c>
      <c r="C1319" s="173"/>
      <c r="D1319" s="173"/>
      <c r="E1319" s="173"/>
      <c r="F1319" s="173"/>
      <c r="G1319" s="173"/>
      <c r="H1319" s="173"/>
      <c r="I1319" s="52"/>
      <c r="J1319" s="103"/>
      <c r="K1319" s="55"/>
      <c r="L1319" s="52"/>
      <c r="M1319" s="55"/>
      <c r="N1319" s="52"/>
      <c r="O1319" s="52"/>
      <c r="P1319" s="95"/>
      <c r="Q1319" s="52"/>
      <c r="R1319" s="52"/>
      <c r="S1319" s="52"/>
      <c r="T1319" s="52"/>
      <c r="U1319" s="52"/>
      <c r="V1319" s="52"/>
      <c r="W1319" s="52"/>
      <c r="X1319" s="52"/>
      <c r="Y1319" s="52"/>
      <c r="Z1319" s="52"/>
      <c r="AA1319" s="52"/>
      <c r="AB1319" s="52"/>
      <c r="AC1319" s="52"/>
      <c r="AD1319" s="52"/>
      <c r="AE1319" s="52"/>
      <c r="AF1319" s="52"/>
      <c r="AG1319" s="52"/>
      <c r="AH1319" s="52"/>
      <c r="AI1319" s="52"/>
      <c r="AJ1319" s="52"/>
      <c r="AK1319" s="52"/>
      <c r="AL1319" s="52"/>
      <c r="AM1319" s="52"/>
      <c r="AN1319" s="52"/>
      <c r="AO1319" s="52"/>
      <c r="AP1319" s="52"/>
      <c r="AQ1319" s="52"/>
      <c r="AR1319" s="52"/>
      <c r="AS1319" s="52"/>
      <c r="AT1319" s="52"/>
      <c r="AU1319" s="52"/>
      <c r="AV1319" s="52"/>
      <c r="AW1319" s="52"/>
      <c r="AX1319" s="52"/>
      <c r="AY1319" s="52"/>
      <c r="AZ1319" s="52"/>
      <c r="BA1319" s="52"/>
      <c r="BB1319" s="52"/>
      <c r="BC1319" s="52"/>
      <c r="BD1319" s="52"/>
      <c r="BE1319" s="52"/>
      <c r="BF1319" s="52"/>
      <c r="BG1319" s="52"/>
      <c r="BH1319" s="52"/>
      <c r="BI1319" s="52"/>
      <c r="BJ1319" s="52"/>
      <c r="BK1319" s="52"/>
      <c r="BL1319" s="52"/>
      <c r="BM1319" s="52"/>
      <c r="BN1319" s="52"/>
      <c r="BO1319" s="52"/>
      <c r="BP1319" s="52"/>
      <c r="BQ1319" s="52"/>
      <c r="BR1319" s="52"/>
      <c r="BS1319" s="52"/>
      <c r="BT1319" s="52"/>
      <c r="BU1319" s="52"/>
      <c r="BV1319" s="52"/>
      <c r="BW1319" s="52"/>
      <c r="BX1319" s="52"/>
      <c r="BY1319" s="52"/>
      <c r="BZ1319" s="52"/>
      <c r="CA1319" s="52"/>
      <c r="CB1319" s="52"/>
      <c r="CC1319" s="52"/>
      <c r="CD1319" s="52"/>
      <c r="CE1319" s="52"/>
      <c r="CF1319" s="52"/>
      <c r="CG1319" s="52"/>
      <c r="CH1319" s="52"/>
      <c r="CI1319" s="52"/>
      <c r="CJ1319" s="52"/>
      <c r="CK1319" s="52"/>
      <c r="CL1319" s="52"/>
      <c r="CM1319" s="52"/>
      <c r="CN1319" s="52"/>
      <c r="CO1319" s="52"/>
      <c r="CP1319" s="52"/>
      <c r="CQ1319" s="52"/>
      <c r="CR1319" s="52"/>
      <c r="CS1319" s="52"/>
      <c r="CT1319" s="52"/>
      <c r="CU1319" s="52"/>
      <c r="CV1319" s="52"/>
      <c r="CW1319" s="52"/>
      <c r="CX1319" s="52"/>
      <c r="CY1319" s="52"/>
      <c r="CZ1319" s="52"/>
      <c r="DA1319" s="52"/>
      <c r="DB1319" s="52"/>
      <c r="DC1319" s="52"/>
      <c r="DD1319" s="52"/>
      <c r="DE1319" s="52"/>
      <c r="DF1319" s="52"/>
      <c r="DG1319" s="52"/>
      <c r="DH1319" s="52"/>
      <c r="DI1319" s="52"/>
      <c r="DJ1319" s="52"/>
      <c r="DK1319" s="52"/>
      <c r="DL1319" s="52"/>
      <c r="DM1319" s="52"/>
      <c r="DN1319" s="52"/>
      <c r="DO1319" s="52"/>
      <c r="DP1319" s="52"/>
      <c r="DQ1319" s="52"/>
      <c r="DR1319" s="52"/>
      <c r="DS1319" s="52"/>
      <c r="DT1319" s="52"/>
      <c r="DU1319" s="52"/>
      <c r="DV1319" s="52"/>
      <c r="DW1319" s="52"/>
      <c r="DX1319" s="52"/>
      <c r="DY1319" s="52"/>
    </row>
    <row r="1320" spans="1:129" x14ac:dyDescent="0.25">
      <c r="D1320" s="23">
        <v>130000</v>
      </c>
      <c r="E1320" s="2">
        <v>12</v>
      </c>
      <c r="F1320" s="2"/>
      <c r="G1320" s="10">
        <f>D1320/E1320</f>
        <v>10833.333333333334</v>
      </c>
      <c r="I1320" s="52"/>
      <c r="J1320" s="103"/>
      <c r="K1320" s="55"/>
      <c r="L1320" s="52"/>
      <c r="M1320" s="55"/>
      <c r="N1320" s="52"/>
      <c r="O1320" s="52"/>
      <c r="P1320" s="95"/>
      <c r="Q1320" s="52"/>
      <c r="R1320" s="52"/>
      <c r="S1320" s="52"/>
      <c r="T1320" s="52"/>
      <c r="U1320" s="52"/>
      <c r="V1320" s="52"/>
      <c r="W1320" s="52"/>
      <c r="X1320" s="52"/>
      <c r="Y1320" s="52"/>
      <c r="Z1320" s="52"/>
      <c r="AA1320" s="52"/>
      <c r="AB1320" s="52"/>
      <c r="AC1320" s="52"/>
      <c r="AD1320" s="52"/>
      <c r="AE1320" s="52"/>
      <c r="AF1320" s="52"/>
      <c r="AG1320" s="52"/>
      <c r="AH1320" s="52"/>
      <c r="AI1320" s="52"/>
      <c r="AJ1320" s="52"/>
      <c r="AK1320" s="52"/>
      <c r="AL1320" s="52"/>
      <c r="AM1320" s="52"/>
      <c r="AN1320" s="52"/>
      <c r="AO1320" s="52"/>
      <c r="AP1320" s="52"/>
      <c r="AQ1320" s="52"/>
      <c r="AR1320" s="52"/>
      <c r="AS1320" s="52"/>
      <c r="AT1320" s="52"/>
      <c r="AU1320" s="52"/>
      <c r="AV1320" s="52"/>
      <c r="AW1320" s="52"/>
      <c r="AX1320" s="52"/>
      <c r="AY1320" s="52"/>
      <c r="AZ1320" s="52"/>
      <c r="BA1320" s="52"/>
      <c r="BB1320" s="52"/>
      <c r="BC1320" s="52"/>
      <c r="BD1320" s="52"/>
      <c r="BE1320" s="52"/>
      <c r="BF1320" s="52"/>
      <c r="BG1320" s="52"/>
      <c r="BH1320" s="52"/>
      <c r="BI1320" s="52"/>
      <c r="BJ1320" s="52"/>
      <c r="BK1320" s="52"/>
      <c r="BL1320" s="52"/>
      <c r="BM1320" s="52"/>
      <c r="BN1320" s="52"/>
      <c r="BO1320" s="52"/>
      <c r="BP1320" s="52"/>
      <c r="BQ1320" s="52"/>
      <c r="BR1320" s="52"/>
      <c r="BS1320" s="52"/>
      <c r="BT1320" s="52"/>
      <c r="BU1320" s="52"/>
      <c r="BV1320" s="52"/>
      <c r="BW1320" s="52"/>
      <c r="BX1320" s="52"/>
      <c r="BY1320" s="52"/>
      <c r="BZ1320" s="52"/>
      <c r="CA1320" s="52"/>
      <c r="CB1320" s="52"/>
      <c r="CC1320" s="52"/>
      <c r="CD1320" s="52"/>
      <c r="CE1320" s="52"/>
      <c r="CF1320" s="52"/>
      <c r="CG1320" s="52"/>
      <c r="CH1320" s="52"/>
      <c r="CI1320" s="52"/>
      <c r="CJ1320" s="52"/>
      <c r="CK1320" s="52"/>
      <c r="CL1320" s="52"/>
      <c r="CM1320" s="52"/>
      <c r="CN1320" s="52"/>
      <c r="CO1320" s="52"/>
      <c r="CP1320" s="52"/>
      <c r="CQ1320" s="52"/>
      <c r="CR1320" s="52"/>
      <c r="CS1320" s="52"/>
      <c r="CT1320" s="52"/>
      <c r="CU1320" s="52"/>
      <c r="CV1320" s="52"/>
      <c r="CW1320" s="52"/>
      <c r="CX1320" s="52"/>
      <c r="CY1320" s="52"/>
      <c r="CZ1320" s="52"/>
      <c r="DA1320" s="52"/>
      <c r="DB1320" s="52"/>
      <c r="DC1320" s="52"/>
      <c r="DD1320" s="52"/>
      <c r="DE1320" s="52"/>
      <c r="DF1320" s="52"/>
      <c r="DG1320" s="52"/>
      <c r="DH1320" s="52"/>
      <c r="DI1320" s="52"/>
      <c r="DJ1320" s="52"/>
      <c r="DK1320" s="52"/>
      <c r="DL1320" s="52"/>
      <c r="DM1320" s="52"/>
      <c r="DN1320" s="52"/>
      <c r="DO1320" s="52"/>
      <c r="DP1320" s="52"/>
      <c r="DQ1320" s="52"/>
      <c r="DR1320" s="52"/>
      <c r="DS1320" s="52"/>
      <c r="DT1320" s="52"/>
      <c r="DU1320" s="52"/>
      <c r="DV1320" s="52"/>
      <c r="DW1320" s="52"/>
      <c r="DX1320" s="52"/>
      <c r="DY1320" s="52"/>
    </row>
    <row r="1321" spans="1:129" s="20" customFormat="1" ht="20.100000000000001" customHeight="1" x14ac:dyDescent="0.25">
      <c r="B1321" s="22" t="s">
        <v>1</v>
      </c>
      <c r="C1321" s="22"/>
      <c r="D1321" s="24" t="s">
        <v>2</v>
      </c>
      <c r="E1321" s="25"/>
      <c r="F1321" s="31" t="s">
        <v>3</v>
      </c>
      <c r="G1321" s="27"/>
      <c r="I1321" s="52"/>
      <c r="J1321" s="103"/>
      <c r="K1321" s="55"/>
      <c r="L1321" s="52"/>
      <c r="M1321" s="55"/>
      <c r="N1321" s="52"/>
      <c r="O1321" s="52"/>
      <c r="P1321" s="95"/>
      <c r="Q1321" s="52"/>
      <c r="R1321" s="96"/>
      <c r="S1321" s="96"/>
      <c r="T1321" s="96"/>
      <c r="U1321" s="96"/>
      <c r="V1321" s="96"/>
      <c r="W1321" s="96"/>
      <c r="X1321" s="96"/>
      <c r="Y1321" s="96"/>
      <c r="Z1321" s="96"/>
      <c r="AA1321" s="96"/>
      <c r="AB1321" s="96"/>
      <c r="AC1321" s="96"/>
      <c r="AD1321" s="96"/>
      <c r="AE1321" s="96"/>
      <c r="AF1321" s="96"/>
      <c r="AG1321" s="96"/>
      <c r="AH1321" s="96"/>
      <c r="AI1321" s="96"/>
      <c r="AJ1321" s="96"/>
      <c r="AK1321" s="96"/>
      <c r="AL1321" s="96"/>
      <c r="AM1321" s="96"/>
      <c r="AN1321" s="96"/>
      <c r="AO1321" s="96"/>
      <c r="AP1321" s="96"/>
      <c r="AQ1321" s="96"/>
      <c r="AR1321" s="96"/>
      <c r="AS1321" s="96"/>
      <c r="AT1321" s="96"/>
      <c r="AU1321" s="96"/>
      <c r="AV1321" s="96"/>
      <c r="AW1321" s="96"/>
      <c r="AX1321" s="96"/>
      <c r="AY1321" s="96"/>
      <c r="AZ1321" s="96"/>
      <c r="BA1321" s="96"/>
      <c r="BB1321" s="96"/>
      <c r="BC1321" s="96"/>
      <c r="BD1321" s="96"/>
      <c r="BE1321" s="96"/>
      <c r="BF1321" s="96"/>
      <c r="BG1321" s="96"/>
      <c r="BH1321" s="96"/>
      <c r="BI1321" s="96"/>
      <c r="BJ1321" s="96"/>
      <c r="BK1321" s="96"/>
      <c r="BL1321" s="96"/>
      <c r="BM1321" s="96"/>
      <c r="BN1321" s="96"/>
      <c r="BO1321" s="96"/>
      <c r="BP1321" s="96"/>
      <c r="BQ1321" s="96"/>
      <c r="BR1321" s="96"/>
      <c r="BS1321" s="96"/>
      <c r="BT1321" s="96"/>
      <c r="BU1321" s="96"/>
      <c r="BV1321" s="96"/>
      <c r="BW1321" s="96"/>
      <c r="BX1321" s="96"/>
      <c r="BY1321" s="96"/>
      <c r="BZ1321" s="96"/>
      <c r="CA1321" s="96"/>
      <c r="CB1321" s="96"/>
      <c r="CC1321" s="96"/>
      <c r="CD1321" s="96"/>
      <c r="CE1321" s="96"/>
      <c r="CF1321" s="96"/>
      <c r="CG1321" s="96"/>
      <c r="CH1321" s="96"/>
      <c r="CI1321" s="96"/>
      <c r="CJ1321" s="96"/>
      <c r="CK1321" s="96"/>
      <c r="CL1321" s="96"/>
      <c r="CM1321" s="96"/>
      <c r="CN1321" s="96"/>
      <c r="CO1321" s="96"/>
      <c r="CP1321" s="96"/>
      <c r="CQ1321" s="96"/>
      <c r="CR1321" s="96"/>
      <c r="CS1321" s="96"/>
      <c r="CT1321" s="96"/>
      <c r="CU1321" s="96"/>
      <c r="CV1321" s="96"/>
      <c r="CW1321" s="96"/>
      <c r="CX1321" s="96"/>
      <c r="CY1321" s="96"/>
      <c r="CZ1321" s="96"/>
      <c r="DA1321" s="96"/>
      <c r="DB1321" s="96"/>
      <c r="DC1321" s="96"/>
      <c r="DD1321" s="96"/>
      <c r="DE1321" s="96"/>
      <c r="DF1321" s="96"/>
      <c r="DG1321" s="96"/>
      <c r="DH1321" s="96"/>
      <c r="DI1321" s="96"/>
      <c r="DJ1321" s="96"/>
      <c r="DK1321" s="96"/>
      <c r="DL1321" s="96"/>
      <c r="DM1321" s="96"/>
      <c r="DN1321" s="96"/>
      <c r="DO1321" s="96"/>
      <c r="DP1321" s="96"/>
      <c r="DQ1321" s="96"/>
      <c r="DR1321" s="96"/>
      <c r="DS1321" s="96"/>
      <c r="DT1321" s="96"/>
      <c r="DU1321" s="96"/>
      <c r="DV1321" s="96"/>
      <c r="DW1321" s="96"/>
      <c r="DX1321" s="96"/>
      <c r="DY1321" s="96"/>
    </row>
    <row r="1322" spans="1:129" x14ac:dyDescent="0.25">
      <c r="A1322" s="19" t="s">
        <v>4</v>
      </c>
      <c r="B1322" s="5">
        <v>10833</v>
      </c>
      <c r="D1322" s="5">
        <f>B1322-F1322</f>
        <v>10833</v>
      </c>
      <c r="F1322" s="5">
        <f>SUM(J1322:AT1322)</f>
        <v>0</v>
      </c>
      <c r="I1322" s="96"/>
      <c r="J1322" s="95"/>
      <c r="K1322" s="107"/>
      <c r="L1322" s="96"/>
      <c r="M1322" s="107"/>
      <c r="N1322" s="96"/>
      <c r="O1322" s="96"/>
      <c r="P1322" s="95"/>
      <c r="Q1322" s="96"/>
      <c r="R1322" s="52"/>
      <c r="S1322" s="52"/>
      <c r="T1322" s="52"/>
      <c r="U1322" s="52"/>
      <c r="V1322" s="52"/>
      <c r="W1322" s="52"/>
      <c r="X1322" s="52"/>
      <c r="Y1322" s="52"/>
      <c r="Z1322" s="52"/>
      <c r="AA1322" s="52"/>
      <c r="AB1322" s="52"/>
      <c r="AC1322" s="52"/>
      <c r="AD1322" s="52"/>
      <c r="AE1322" s="52"/>
      <c r="AF1322" s="52"/>
      <c r="AG1322" s="52"/>
      <c r="AH1322" s="52"/>
      <c r="AI1322" s="52"/>
      <c r="AJ1322" s="52"/>
      <c r="AK1322" s="52"/>
      <c r="AL1322" s="52"/>
      <c r="AM1322" s="52"/>
      <c r="AN1322" s="52"/>
      <c r="AO1322" s="52"/>
      <c r="AP1322" s="52"/>
      <c r="AQ1322" s="52"/>
      <c r="AR1322" s="52"/>
      <c r="AS1322" s="52"/>
      <c r="AT1322" s="52"/>
      <c r="AU1322" s="52"/>
      <c r="AV1322" s="52"/>
      <c r="AW1322" s="52"/>
      <c r="AX1322" s="52"/>
      <c r="AY1322" s="52"/>
      <c r="AZ1322" s="52"/>
      <c r="BA1322" s="52"/>
      <c r="BB1322" s="52"/>
      <c r="BC1322" s="52"/>
      <c r="BD1322" s="52"/>
      <c r="BE1322" s="52"/>
      <c r="BF1322" s="52"/>
      <c r="BG1322" s="52"/>
      <c r="BH1322" s="52"/>
      <c r="BI1322" s="52"/>
      <c r="BJ1322" s="52"/>
      <c r="BK1322" s="52"/>
      <c r="BL1322" s="52"/>
      <c r="BM1322" s="52"/>
      <c r="BN1322" s="52"/>
      <c r="BO1322" s="52"/>
      <c r="BP1322" s="52"/>
      <c r="BQ1322" s="52"/>
      <c r="BR1322" s="52"/>
      <c r="BS1322" s="52"/>
      <c r="BT1322" s="52"/>
      <c r="BU1322" s="52"/>
      <c r="BV1322" s="52"/>
      <c r="BW1322" s="52"/>
      <c r="BX1322" s="52"/>
      <c r="BY1322" s="52"/>
      <c r="BZ1322" s="52"/>
      <c r="CA1322" s="52"/>
      <c r="CB1322" s="52"/>
      <c r="CC1322" s="52"/>
      <c r="CD1322" s="52"/>
      <c r="CE1322" s="52"/>
      <c r="CF1322" s="52"/>
      <c r="CG1322" s="52"/>
      <c r="CH1322" s="52"/>
      <c r="CI1322" s="52"/>
      <c r="CJ1322" s="52"/>
      <c r="CK1322" s="52"/>
      <c r="CL1322" s="52"/>
      <c r="CM1322" s="52"/>
      <c r="CN1322" s="52"/>
      <c r="CO1322" s="52"/>
      <c r="CP1322" s="52"/>
      <c r="CQ1322" s="52"/>
      <c r="CR1322" s="52"/>
      <c r="CS1322" s="52"/>
      <c r="CT1322" s="52"/>
      <c r="CU1322" s="52"/>
      <c r="CV1322" s="52"/>
      <c r="CW1322" s="52"/>
      <c r="CX1322" s="52"/>
      <c r="CY1322" s="52"/>
      <c r="CZ1322" s="52"/>
      <c r="DA1322" s="52"/>
      <c r="DB1322" s="52"/>
      <c r="DC1322" s="52"/>
      <c r="DD1322" s="52"/>
      <c r="DE1322" s="52"/>
      <c r="DF1322" s="52"/>
      <c r="DG1322" s="52"/>
      <c r="DH1322" s="52"/>
      <c r="DI1322" s="52"/>
      <c r="DJ1322" s="52"/>
      <c r="DK1322" s="52"/>
      <c r="DL1322" s="52"/>
      <c r="DM1322" s="52"/>
      <c r="DN1322" s="52"/>
      <c r="DO1322" s="52"/>
      <c r="DP1322" s="52"/>
      <c r="DQ1322" s="52"/>
      <c r="DR1322" s="52"/>
      <c r="DS1322" s="52"/>
      <c r="DT1322" s="52"/>
      <c r="DU1322" s="52"/>
      <c r="DV1322" s="52"/>
      <c r="DW1322" s="52"/>
      <c r="DX1322" s="52"/>
      <c r="DY1322" s="52"/>
    </row>
    <row r="1323" spans="1:129" x14ac:dyDescent="0.25">
      <c r="A1323" s="19" t="s">
        <v>5</v>
      </c>
      <c r="B1323" s="5">
        <v>10833</v>
      </c>
      <c r="D1323" s="5">
        <f t="shared" ref="D1323:D1333" si="221">B1323-F1323</f>
        <v>10833</v>
      </c>
      <c r="F1323" s="5">
        <f>SUM(J1323:AT1323)</f>
        <v>0</v>
      </c>
      <c r="I1323" s="52"/>
      <c r="J1323" s="103"/>
      <c r="K1323" s="55"/>
      <c r="L1323" s="52"/>
      <c r="M1323" s="55"/>
      <c r="N1323" s="52"/>
      <c r="O1323" s="52"/>
      <c r="P1323" s="95"/>
      <c r="Q1323" s="52"/>
      <c r="R1323" s="52"/>
      <c r="S1323" s="52"/>
      <c r="T1323" s="52"/>
      <c r="U1323" s="52"/>
      <c r="V1323" s="52"/>
      <c r="W1323" s="52"/>
      <c r="X1323" s="52"/>
      <c r="Y1323" s="52"/>
      <c r="Z1323" s="52"/>
      <c r="AA1323" s="52"/>
      <c r="AB1323" s="52"/>
      <c r="AC1323" s="52"/>
      <c r="AD1323" s="52"/>
      <c r="AE1323" s="52"/>
      <c r="AF1323" s="52"/>
      <c r="AG1323" s="52"/>
      <c r="AH1323" s="52"/>
      <c r="AI1323" s="52"/>
      <c r="AJ1323" s="52"/>
      <c r="AK1323" s="52"/>
      <c r="AL1323" s="52"/>
      <c r="AM1323" s="52"/>
      <c r="AN1323" s="52"/>
      <c r="AO1323" s="52"/>
      <c r="AP1323" s="52"/>
      <c r="AQ1323" s="52"/>
      <c r="AR1323" s="52"/>
      <c r="AS1323" s="52"/>
      <c r="AT1323" s="52"/>
      <c r="AU1323" s="52"/>
      <c r="AV1323" s="52"/>
      <c r="AW1323" s="52"/>
      <c r="AX1323" s="52"/>
      <c r="AY1323" s="52"/>
      <c r="AZ1323" s="52"/>
      <c r="BA1323" s="52"/>
      <c r="BB1323" s="52"/>
      <c r="BC1323" s="52"/>
      <c r="BD1323" s="52"/>
      <c r="BE1323" s="52"/>
      <c r="BF1323" s="52"/>
      <c r="BG1323" s="52"/>
      <c r="BH1323" s="52"/>
      <c r="BI1323" s="52"/>
      <c r="BJ1323" s="52"/>
      <c r="BK1323" s="52"/>
      <c r="BL1323" s="52"/>
      <c r="BM1323" s="52"/>
      <c r="BN1323" s="52"/>
      <c r="BO1323" s="52"/>
      <c r="BP1323" s="52"/>
      <c r="BQ1323" s="52"/>
      <c r="BR1323" s="52"/>
      <c r="BS1323" s="52"/>
      <c r="BT1323" s="52"/>
      <c r="BU1323" s="52"/>
      <c r="BV1323" s="52"/>
      <c r="BW1323" s="52"/>
      <c r="BX1323" s="52"/>
      <c r="BY1323" s="52"/>
      <c r="BZ1323" s="52"/>
      <c r="CA1323" s="52"/>
      <c r="CB1323" s="52"/>
      <c r="CC1323" s="52"/>
      <c r="CD1323" s="52"/>
      <c r="CE1323" s="52"/>
      <c r="CF1323" s="52"/>
      <c r="CG1323" s="52"/>
      <c r="CH1323" s="52"/>
      <c r="CI1323" s="52"/>
      <c r="CJ1323" s="52"/>
      <c r="CK1323" s="52"/>
      <c r="CL1323" s="52"/>
      <c r="CM1323" s="52"/>
      <c r="CN1323" s="52"/>
      <c r="CO1323" s="52"/>
      <c r="CP1323" s="52"/>
      <c r="CQ1323" s="52"/>
      <c r="CR1323" s="52"/>
      <c r="CS1323" s="52"/>
      <c r="CT1323" s="52"/>
      <c r="CU1323" s="52"/>
      <c r="CV1323" s="52"/>
      <c r="CW1323" s="52"/>
      <c r="CX1323" s="52"/>
      <c r="CY1323" s="52"/>
      <c r="CZ1323" s="52"/>
      <c r="DA1323" s="52"/>
      <c r="DB1323" s="52"/>
      <c r="DC1323" s="52"/>
      <c r="DD1323" s="52"/>
      <c r="DE1323" s="52"/>
      <c r="DF1323" s="52"/>
      <c r="DG1323" s="52"/>
      <c r="DH1323" s="52"/>
      <c r="DI1323" s="52"/>
      <c r="DJ1323" s="52"/>
      <c r="DK1323" s="52"/>
      <c r="DL1323" s="52"/>
      <c r="DM1323" s="52"/>
      <c r="DN1323" s="52"/>
      <c r="DO1323" s="52"/>
      <c r="DP1323" s="52"/>
      <c r="DQ1323" s="52"/>
      <c r="DR1323" s="52"/>
      <c r="DS1323" s="52"/>
      <c r="DT1323" s="52"/>
      <c r="DU1323" s="52"/>
      <c r="DV1323" s="52"/>
      <c r="DW1323" s="52"/>
      <c r="DX1323" s="52"/>
      <c r="DY1323" s="52"/>
    </row>
    <row r="1324" spans="1:129" x14ac:dyDescent="0.25">
      <c r="A1324" s="19" t="s">
        <v>6</v>
      </c>
      <c r="B1324" s="5">
        <v>10833</v>
      </c>
      <c r="D1324" s="5">
        <f t="shared" si="221"/>
        <v>10833</v>
      </c>
      <c r="F1324" s="5">
        <f t="shared" ref="F1324:F1333" si="222">SUM(J1324:AT1324)</f>
        <v>0</v>
      </c>
      <c r="I1324" s="52"/>
      <c r="J1324" s="103"/>
      <c r="K1324" s="55"/>
      <c r="L1324" s="52"/>
      <c r="M1324" s="55"/>
      <c r="N1324" s="52"/>
      <c r="O1324" s="52"/>
      <c r="P1324" s="95"/>
      <c r="Q1324" s="52"/>
      <c r="R1324" s="52"/>
      <c r="S1324" s="52"/>
      <c r="T1324" s="52"/>
      <c r="U1324" s="52"/>
      <c r="V1324" s="52"/>
      <c r="W1324" s="52"/>
      <c r="X1324" s="52"/>
      <c r="Y1324" s="52"/>
      <c r="Z1324" s="52"/>
      <c r="AA1324" s="52"/>
      <c r="AB1324" s="52"/>
      <c r="AC1324" s="52"/>
      <c r="AD1324" s="52"/>
      <c r="AE1324" s="52"/>
      <c r="AF1324" s="52"/>
      <c r="AG1324" s="52"/>
      <c r="AH1324" s="52"/>
      <c r="AI1324" s="52"/>
      <c r="AJ1324" s="52"/>
      <c r="AK1324" s="52"/>
      <c r="AL1324" s="52"/>
      <c r="AM1324" s="52"/>
      <c r="AN1324" s="52"/>
      <c r="AO1324" s="52"/>
      <c r="AP1324" s="52"/>
      <c r="AQ1324" s="52"/>
      <c r="AR1324" s="52"/>
      <c r="AS1324" s="52"/>
      <c r="AT1324" s="52"/>
      <c r="AU1324" s="52"/>
      <c r="AV1324" s="52"/>
      <c r="AW1324" s="52"/>
      <c r="AX1324" s="52"/>
      <c r="AY1324" s="52"/>
      <c r="AZ1324" s="52"/>
      <c r="BA1324" s="52"/>
      <c r="BB1324" s="52"/>
      <c r="BC1324" s="52"/>
      <c r="BD1324" s="52"/>
      <c r="BE1324" s="52"/>
      <c r="BF1324" s="52"/>
      <c r="BG1324" s="52"/>
      <c r="BH1324" s="52"/>
      <c r="BI1324" s="52"/>
      <c r="BJ1324" s="52"/>
      <c r="BK1324" s="52"/>
      <c r="BL1324" s="52"/>
      <c r="BM1324" s="52"/>
      <c r="BN1324" s="52"/>
      <c r="BO1324" s="52"/>
      <c r="BP1324" s="52"/>
      <c r="BQ1324" s="52"/>
      <c r="BR1324" s="52"/>
      <c r="BS1324" s="52"/>
      <c r="BT1324" s="52"/>
      <c r="BU1324" s="52"/>
      <c r="BV1324" s="52"/>
      <c r="BW1324" s="52"/>
      <c r="BX1324" s="52"/>
      <c r="BY1324" s="52"/>
      <c r="BZ1324" s="52"/>
      <c r="CA1324" s="52"/>
      <c r="CB1324" s="52"/>
      <c r="CC1324" s="52"/>
      <c r="CD1324" s="52"/>
      <c r="CE1324" s="52"/>
      <c r="CF1324" s="52"/>
      <c r="CG1324" s="52"/>
      <c r="CH1324" s="52"/>
      <c r="CI1324" s="52"/>
      <c r="CJ1324" s="52"/>
      <c r="CK1324" s="52"/>
      <c r="CL1324" s="52"/>
      <c r="CM1324" s="52"/>
      <c r="CN1324" s="52"/>
      <c r="CO1324" s="52"/>
      <c r="CP1324" s="52"/>
      <c r="CQ1324" s="52"/>
      <c r="CR1324" s="52"/>
      <c r="CS1324" s="52"/>
      <c r="CT1324" s="52"/>
      <c r="CU1324" s="52"/>
      <c r="CV1324" s="52"/>
      <c r="CW1324" s="52"/>
      <c r="CX1324" s="52"/>
      <c r="CY1324" s="52"/>
      <c r="CZ1324" s="52"/>
      <c r="DA1324" s="52"/>
      <c r="DB1324" s="52"/>
      <c r="DC1324" s="52"/>
      <c r="DD1324" s="52"/>
      <c r="DE1324" s="52"/>
      <c r="DF1324" s="52"/>
      <c r="DG1324" s="52"/>
      <c r="DH1324" s="52"/>
      <c r="DI1324" s="52"/>
      <c r="DJ1324" s="52"/>
      <c r="DK1324" s="52"/>
      <c r="DL1324" s="52"/>
      <c r="DM1324" s="52"/>
      <c r="DN1324" s="52"/>
      <c r="DO1324" s="52"/>
      <c r="DP1324" s="52"/>
      <c r="DQ1324" s="52"/>
      <c r="DR1324" s="52"/>
      <c r="DS1324" s="52"/>
      <c r="DT1324" s="52"/>
      <c r="DU1324" s="52"/>
      <c r="DV1324" s="52"/>
      <c r="DW1324" s="52"/>
      <c r="DX1324" s="52"/>
      <c r="DY1324" s="52"/>
    </row>
    <row r="1325" spans="1:129" x14ac:dyDescent="0.25">
      <c r="A1325" s="19" t="s">
        <v>7</v>
      </c>
      <c r="B1325" s="5">
        <v>10833</v>
      </c>
      <c r="D1325" s="5">
        <f t="shared" si="221"/>
        <v>10833</v>
      </c>
      <c r="F1325" s="5">
        <f t="shared" si="222"/>
        <v>0</v>
      </c>
      <c r="I1325" s="52"/>
      <c r="J1325" s="103"/>
      <c r="K1325" s="55"/>
      <c r="L1325" s="52"/>
      <c r="M1325" s="55"/>
      <c r="N1325" s="52"/>
      <c r="O1325" s="52"/>
      <c r="P1325" s="95"/>
      <c r="Q1325" s="52"/>
      <c r="R1325" s="52"/>
      <c r="S1325" s="52"/>
      <c r="T1325" s="52"/>
      <c r="U1325" s="52"/>
      <c r="V1325" s="52"/>
      <c r="W1325" s="52"/>
      <c r="X1325" s="52"/>
      <c r="Y1325" s="52"/>
      <c r="Z1325" s="52"/>
      <c r="AA1325" s="52"/>
      <c r="AB1325" s="52"/>
      <c r="AC1325" s="52"/>
      <c r="AD1325" s="52"/>
      <c r="AE1325" s="52"/>
      <c r="AF1325" s="52"/>
      <c r="AG1325" s="52"/>
      <c r="AH1325" s="52"/>
      <c r="AI1325" s="52"/>
      <c r="AJ1325" s="52"/>
      <c r="AK1325" s="52"/>
      <c r="AL1325" s="52"/>
      <c r="AM1325" s="52"/>
      <c r="AN1325" s="52"/>
      <c r="AO1325" s="52"/>
      <c r="AP1325" s="52"/>
      <c r="AQ1325" s="52"/>
      <c r="AR1325" s="52"/>
      <c r="AS1325" s="52"/>
      <c r="AT1325" s="52"/>
      <c r="AU1325" s="52"/>
      <c r="AV1325" s="52"/>
      <c r="AW1325" s="52"/>
      <c r="AX1325" s="52"/>
      <c r="AY1325" s="52"/>
      <c r="AZ1325" s="52"/>
      <c r="BA1325" s="52"/>
      <c r="BB1325" s="52"/>
      <c r="BC1325" s="52"/>
      <c r="BD1325" s="52"/>
      <c r="BE1325" s="52"/>
      <c r="BF1325" s="52"/>
      <c r="BG1325" s="52"/>
      <c r="BH1325" s="52"/>
      <c r="BI1325" s="52"/>
      <c r="BJ1325" s="52"/>
      <c r="BK1325" s="52"/>
      <c r="BL1325" s="52"/>
      <c r="BM1325" s="52"/>
      <c r="BN1325" s="52"/>
      <c r="BO1325" s="52"/>
      <c r="BP1325" s="52"/>
      <c r="BQ1325" s="52"/>
      <c r="BR1325" s="52"/>
      <c r="BS1325" s="52"/>
      <c r="BT1325" s="52"/>
      <c r="BU1325" s="52"/>
      <c r="BV1325" s="52"/>
      <c r="BW1325" s="52"/>
      <c r="BX1325" s="52"/>
      <c r="BY1325" s="52"/>
      <c r="BZ1325" s="52"/>
      <c r="CA1325" s="52"/>
      <c r="CB1325" s="52"/>
      <c r="CC1325" s="52"/>
      <c r="CD1325" s="52"/>
      <c r="CE1325" s="52"/>
      <c r="CF1325" s="52"/>
      <c r="CG1325" s="52"/>
      <c r="CH1325" s="52"/>
      <c r="CI1325" s="52"/>
      <c r="CJ1325" s="52"/>
      <c r="CK1325" s="52"/>
      <c r="CL1325" s="52"/>
      <c r="CM1325" s="52"/>
      <c r="CN1325" s="52"/>
      <c r="CO1325" s="52"/>
      <c r="CP1325" s="52"/>
      <c r="CQ1325" s="52"/>
      <c r="CR1325" s="52"/>
      <c r="CS1325" s="52"/>
      <c r="CT1325" s="52"/>
      <c r="CU1325" s="52"/>
      <c r="CV1325" s="52"/>
      <c r="CW1325" s="52"/>
      <c r="CX1325" s="52"/>
      <c r="CY1325" s="52"/>
      <c r="CZ1325" s="52"/>
      <c r="DA1325" s="52"/>
      <c r="DB1325" s="52"/>
      <c r="DC1325" s="52"/>
      <c r="DD1325" s="52"/>
      <c r="DE1325" s="52"/>
      <c r="DF1325" s="52"/>
      <c r="DG1325" s="52"/>
      <c r="DH1325" s="52"/>
      <c r="DI1325" s="52"/>
      <c r="DJ1325" s="52"/>
      <c r="DK1325" s="52"/>
      <c r="DL1325" s="52"/>
      <c r="DM1325" s="52"/>
      <c r="DN1325" s="52"/>
      <c r="DO1325" s="52"/>
      <c r="DP1325" s="52"/>
      <c r="DQ1325" s="52"/>
      <c r="DR1325" s="52"/>
      <c r="DS1325" s="52"/>
      <c r="DT1325" s="52"/>
      <c r="DU1325" s="52"/>
      <c r="DV1325" s="52"/>
      <c r="DW1325" s="52"/>
      <c r="DX1325" s="52"/>
      <c r="DY1325" s="52"/>
    </row>
    <row r="1326" spans="1:129" x14ac:dyDescent="0.25">
      <c r="A1326" s="19" t="s">
        <v>55</v>
      </c>
      <c r="B1326" s="5">
        <v>10833</v>
      </c>
      <c r="D1326" s="5">
        <f t="shared" si="221"/>
        <v>10833</v>
      </c>
      <c r="F1326" s="5">
        <f t="shared" si="222"/>
        <v>0</v>
      </c>
      <c r="I1326" s="52"/>
      <c r="J1326" s="103"/>
      <c r="K1326" s="55"/>
      <c r="L1326" s="52"/>
      <c r="M1326" s="55"/>
      <c r="N1326" s="52"/>
      <c r="O1326" s="55"/>
      <c r="P1326" s="95"/>
      <c r="Q1326" s="52"/>
      <c r="R1326" s="52"/>
      <c r="S1326" s="52"/>
      <c r="T1326" s="52"/>
      <c r="U1326" s="52"/>
      <c r="V1326" s="52"/>
      <c r="W1326" s="52"/>
      <c r="X1326" s="52"/>
      <c r="Y1326" s="52"/>
      <c r="Z1326" s="52"/>
      <c r="AA1326" s="52"/>
      <c r="AB1326" s="52"/>
      <c r="AC1326" s="52"/>
      <c r="AD1326" s="52"/>
      <c r="AE1326" s="52"/>
      <c r="AF1326" s="52"/>
      <c r="AG1326" s="52"/>
      <c r="AH1326" s="52"/>
      <c r="AI1326" s="52"/>
      <c r="AJ1326" s="52"/>
      <c r="AK1326" s="52"/>
      <c r="AL1326" s="52"/>
      <c r="AM1326" s="52"/>
      <c r="AN1326" s="52"/>
      <c r="AO1326" s="52"/>
      <c r="AP1326" s="52"/>
      <c r="AQ1326" s="52"/>
      <c r="AR1326" s="52"/>
      <c r="AS1326" s="52"/>
      <c r="AT1326" s="52"/>
      <c r="AU1326" s="52"/>
      <c r="AV1326" s="52"/>
      <c r="AW1326" s="52"/>
      <c r="AX1326" s="52"/>
      <c r="AY1326" s="52"/>
      <c r="AZ1326" s="52"/>
      <c r="BA1326" s="52"/>
      <c r="BB1326" s="52"/>
      <c r="BC1326" s="52"/>
      <c r="BD1326" s="52"/>
      <c r="BE1326" s="52"/>
      <c r="BF1326" s="52"/>
      <c r="BG1326" s="52"/>
      <c r="BH1326" s="52"/>
      <c r="BI1326" s="52"/>
      <c r="BJ1326" s="52"/>
      <c r="BK1326" s="52"/>
      <c r="BL1326" s="52"/>
      <c r="BM1326" s="52"/>
      <c r="BN1326" s="52"/>
      <c r="BO1326" s="52"/>
      <c r="BP1326" s="52"/>
      <c r="BQ1326" s="52"/>
      <c r="BR1326" s="52"/>
      <c r="BS1326" s="52"/>
      <c r="BT1326" s="52"/>
      <c r="BU1326" s="52"/>
      <c r="BV1326" s="52"/>
      <c r="BW1326" s="52"/>
      <c r="BX1326" s="52"/>
      <c r="BY1326" s="52"/>
      <c r="BZ1326" s="52"/>
      <c r="CA1326" s="52"/>
      <c r="CB1326" s="52"/>
      <c r="CC1326" s="52"/>
      <c r="CD1326" s="52"/>
      <c r="CE1326" s="52"/>
      <c r="CF1326" s="52"/>
      <c r="CG1326" s="52"/>
      <c r="CH1326" s="52"/>
      <c r="CI1326" s="52"/>
      <c r="CJ1326" s="52"/>
      <c r="CK1326" s="52"/>
      <c r="CL1326" s="52"/>
      <c r="CM1326" s="52"/>
      <c r="CN1326" s="52"/>
      <c r="CO1326" s="52"/>
      <c r="CP1326" s="52"/>
      <c r="CQ1326" s="52"/>
      <c r="CR1326" s="52"/>
      <c r="CS1326" s="52"/>
      <c r="CT1326" s="52"/>
      <c r="CU1326" s="52"/>
      <c r="CV1326" s="52"/>
      <c r="CW1326" s="52"/>
      <c r="CX1326" s="52"/>
      <c r="CY1326" s="52"/>
      <c r="CZ1326" s="52"/>
      <c r="DA1326" s="52"/>
      <c r="DB1326" s="52"/>
      <c r="DC1326" s="52"/>
      <c r="DD1326" s="52"/>
      <c r="DE1326" s="52"/>
      <c r="DF1326" s="52"/>
      <c r="DG1326" s="52"/>
      <c r="DH1326" s="52"/>
      <c r="DI1326" s="52"/>
      <c r="DJ1326" s="52"/>
      <c r="DK1326" s="52"/>
      <c r="DL1326" s="52"/>
      <c r="DM1326" s="52"/>
      <c r="DN1326" s="52"/>
      <c r="DO1326" s="52"/>
      <c r="DP1326" s="52"/>
      <c r="DQ1326" s="52"/>
      <c r="DR1326" s="52"/>
      <c r="DS1326" s="52"/>
      <c r="DT1326" s="52"/>
      <c r="DU1326" s="52"/>
      <c r="DV1326" s="52"/>
      <c r="DW1326" s="52"/>
      <c r="DX1326" s="52"/>
      <c r="DY1326" s="52"/>
    </row>
    <row r="1327" spans="1:129" x14ac:dyDescent="0.25">
      <c r="A1327" t="s">
        <v>9</v>
      </c>
      <c r="B1327" s="5">
        <v>10833</v>
      </c>
      <c r="D1327" s="5">
        <f t="shared" si="221"/>
        <v>10833</v>
      </c>
      <c r="F1327" s="5">
        <f t="shared" si="222"/>
        <v>0</v>
      </c>
      <c r="I1327" s="52"/>
      <c r="J1327" s="103"/>
      <c r="K1327" s="55"/>
      <c r="L1327" s="52"/>
      <c r="M1327" s="55"/>
      <c r="N1327" s="55"/>
      <c r="O1327" s="52"/>
      <c r="P1327" s="95"/>
      <c r="Q1327" s="52"/>
      <c r="R1327" s="52"/>
      <c r="S1327" s="52"/>
      <c r="T1327" s="52"/>
      <c r="U1327" s="52"/>
      <c r="V1327" s="52"/>
      <c r="W1327" s="52"/>
      <c r="X1327" s="52"/>
      <c r="Y1327" s="52"/>
      <c r="Z1327" s="52"/>
      <c r="AA1327" s="52"/>
      <c r="AB1327" s="52"/>
      <c r="AC1327" s="52"/>
      <c r="AD1327" s="52"/>
      <c r="AE1327" s="52"/>
      <c r="AF1327" s="52"/>
      <c r="AG1327" s="52"/>
      <c r="AH1327" s="52"/>
      <c r="AI1327" s="52"/>
      <c r="AJ1327" s="52"/>
      <c r="AK1327" s="52"/>
      <c r="AL1327" s="52"/>
      <c r="AM1327" s="52"/>
      <c r="AN1327" s="52"/>
      <c r="AO1327" s="52"/>
      <c r="AP1327" s="52"/>
      <c r="AQ1327" s="52"/>
      <c r="AR1327" s="52"/>
      <c r="AS1327" s="52"/>
      <c r="AT1327" s="52"/>
      <c r="AU1327" s="52"/>
      <c r="AV1327" s="52"/>
      <c r="AW1327" s="52"/>
      <c r="AX1327" s="52"/>
      <c r="AY1327" s="52"/>
      <c r="AZ1327" s="52"/>
      <c r="BA1327" s="52"/>
      <c r="BB1327" s="52"/>
      <c r="BC1327" s="52"/>
      <c r="BD1327" s="52"/>
      <c r="BE1327" s="52"/>
      <c r="BF1327" s="52"/>
      <c r="BG1327" s="52"/>
      <c r="BH1327" s="52"/>
      <c r="BI1327" s="52"/>
      <c r="BJ1327" s="52"/>
      <c r="BK1327" s="52"/>
      <c r="BL1327" s="52"/>
      <c r="BM1327" s="52"/>
      <c r="BN1327" s="52"/>
      <c r="BO1327" s="52"/>
      <c r="BP1327" s="52"/>
      <c r="BQ1327" s="52"/>
      <c r="BR1327" s="52"/>
      <c r="BS1327" s="52"/>
      <c r="BT1327" s="52"/>
      <c r="BU1327" s="52"/>
      <c r="BV1327" s="52"/>
      <c r="BW1327" s="52"/>
      <c r="BX1327" s="52"/>
      <c r="BY1327" s="52"/>
      <c r="BZ1327" s="52"/>
      <c r="CA1327" s="52"/>
      <c r="CB1327" s="52"/>
      <c r="CC1327" s="52"/>
      <c r="CD1327" s="52"/>
      <c r="CE1327" s="52"/>
      <c r="CF1327" s="52"/>
      <c r="CG1327" s="52"/>
      <c r="CH1327" s="52"/>
      <c r="CI1327" s="52"/>
      <c r="CJ1327" s="52"/>
      <c r="CK1327" s="52"/>
      <c r="CL1327" s="52"/>
      <c r="CM1327" s="52"/>
      <c r="CN1327" s="52"/>
      <c r="CO1327" s="52"/>
      <c r="CP1327" s="52"/>
      <c r="CQ1327" s="52"/>
      <c r="CR1327" s="52"/>
      <c r="CS1327" s="52"/>
      <c r="CT1327" s="52"/>
      <c r="CU1327" s="52"/>
      <c r="CV1327" s="52"/>
      <c r="CW1327" s="52"/>
      <c r="CX1327" s="52"/>
      <c r="CY1327" s="52"/>
      <c r="CZ1327" s="52"/>
      <c r="DA1327" s="52"/>
      <c r="DB1327" s="52"/>
      <c r="DC1327" s="52"/>
      <c r="DD1327" s="52"/>
      <c r="DE1327" s="52"/>
      <c r="DF1327" s="52"/>
      <c r="DG1327" s="52"/>
      <c r="DH1327" s="52"/>
      <c r="DI1327" s="52"/>
      <c r="DJ1327" s="52"/>
      <c r="DK1327" s="52"/>
      <c r="DL1327" s="52"/>
      <c r="DM1327" s="52"/>
      <c r="DN1327" s="52"/>
      <c r="DO1327" s="52"/>
      <c r="DP1327" s="52"/>
      <c r="DQ1327" s="52"/>
      <c r="DR1327" s="52"/>
      <c r="DS1327" s="52"/>
      <c r="DT1327" s="52"/>
      <c r="DU1327" s="52"/>
      <c r="DV1327" s="52"/>
      <c r="DW1327" s="52"/>
      <c r="DX1327" s="52"/>
      <c r="DY1327" s="52"/>
    </row>
    <row r="1328" spans="1:129" x14ac:dyDescent="0.25">
      <c r="A1328" s="19" t="s">
        <v>10</v>
      </c>
      <c r="B1328" s="5">
        <v>10833</v>
      </c>
      <c r="D1328" s="5">
        <f t="shared" si="221"/>
        <v>10833</v>
      </c>
      <c r="F1328" s="5">
        <f>SUM(J1328:AT1328)</f>
        <v>0</v>
      </c>
      <c r="I1328" s="52"/>
      <c r="J1328" s="103"/>
      <c r="K1328" s="55"/>
      <c r="L1328" s="55"/>
      <c r="M1328" s="55"/>
      <c r="N1328" s="55"/>
      <c r="O1328" s="55"/>
      <c r="P1328" s="95"/>
      <c r="Q1328" s="52"/>
      <c r="R1328" s="52"/>
      <c r="S1328" s="52"/>
      <c r="T1328" s="52"/>
      <c r="U1328" s="52"/>
      <c r="V1328" s="55"/>
      <c r="W1328" s="52"/>
      <c r="X1328" s="52"/>
      <c r="Y1328" s="52"/>
      <c r="Z1328" s="52"/>
      <c r="AA1328" s="52"/>
      <c r="AB1328" s="52"/>
      <c r="AC1328" s="52"/>
      <c r="AD1328" s="52"/>
      <c r="AE1328" s="52"/>
      <c r="AF1328" s="52"/>
      <c r="AG1328" s="52"/>
      <c r="AH1328" s="52"/>
      <c r="AI1328" s="52"/>
      <c r="AJ1328" s="52"/>
      <c r="AK1328" s="52"/>
      <c r="AL1328" s="52"/>
      <c r="AM1328" s="52"/>
      <c r="AN1328" s="52"/>
      <c r="AO1328" s="52"/>
      <c r="AP1328" s="52"/>
      <c r="AQ1328" s="52"/>
      <c r="AR1328" s="52"/>
      <c r="AS1328" s="52"/>
      <c r="AT1328" s="52"/>
      <c r="AU1328" s="52"/>
      <c r="AV1328" s="52"/>
      <c r="AW1328" s="52"/>
      <c r="AX1328" s="52"/>
      <c r="AY1328" s="52"/>
      <c r="AZ1328" s="52"/>
      <c r="BA1328" s="52"/>
      <c r="BB1328" s="52"/>
      <c r="BC1328" s="52"/>
      <c r="BD1328" s="52"/>
      <c r="BE1328" s="52"/>
      <c r="BF1328" s="52"/>
      <c r="BG1328" s="52"/>
      <c r="BH1328" s="52"/>
      <c r="BI1328" s="52"/>
      <c r="BJ1328" s="52"/>
      <c r="BK1328" s="52"/>
      <c r="BL1328" s="52"/>
      <c r="BM1328" s="52"/>
      <c r="BN1328" s="52"/>
      <c r="BO1328" s="52"/>
      <c r="BP1328" s="52"/>
      <c r="BQ1328" s="52"/>
      <c r="BR1328" s="52"/>
      <c r="BS1328" s="52"/>
      <c r="BT1328" s="52"/>
      <c r="BU1328" s="52"/>
      <c r="BV1328" s="52"/>
      <c r="BW1328" s="52"/>
      <c r="BX1328" s="52"/>
      <c r="BY1328" s="52"/>
      <c r="BZ1328" s="52"/>
      <c r="CA1328" s="52"/>
      <c r="CB1328" s="52"/>
      <c r="CC1328" s="52"/>
      <c r="CD1328" s="52"/>
      <c r="CE1328" s="52"/>
      <c r="CF1328" s="52"/>
      <c r="CG1328" s="52"/>
      <c r="CH1328" s="52"/>
      <c r="CI1328" s="52"/>
      <c r="CJ1328" s="52"/>
      <c r="CK1328" s="52"/>
      <c r="CL1328" s="52"/>
      <c r="CM1328" s="52"/>
      <c r="CN1328" s="52"/>
      <c r="CO1328" s="52"/>
      <c r="CP1328" s="52"/>
      <c r="CQ1328" s="52"/>
      <c r="CR1328" s="52"/>
      <c r="CS1328" s="52"/>
      <c r="CT1328" s="52"/>
      <c r="CU1328" s="52"/>
      <c r="CV1328" s="52"/>
      <c r="CW1328" s="52"/>
      <c r="CX1328" s="52"/>
      <c r="CY1328" s="52"/>
      <c r="CZ1328" s="52"/>
      <c r="DA1328" s="52"/>
      <c r="DB1328" s="52"/>
      <c r="DC1328" s="52"/>
      <c r="DD1328" s="52"/>
      <c r="DE1328" s="52"/>
      <c r="DF1328" s="52"/>
      <c r="DG1328" s="52"/>
      <c r="DH1328" s="52"/>
      <c r="DI1328" s="52"/>
      <c r="DJ1328" s="52"/>
      <c r="DK1328" s="52"/>
      <c r="DL1328" s="52"/>
      <c r="DM1328" s="52"/>
      <c r="DN1328" s="52"/>
      <c r="DO1328" s="52"/>
      <c r="DP1328" s="52"/>
      <c r="DQ1328" s="52"/>
      <c r="DR1328" s="52"/>
      <c r="DS1328" s="52"/>
      <c r="DT1328" s="52"/>
      <c r="DU1328" s="52"/>
      <c r="DV1328" s="52"/>
      <c r="DW1328" s="52"/>
      <c r="DX1328" s="52"/>
      <c r="DY1328" s="52"/>
    </row>
    <row r="1329" spans="1:129" x14ac:dyDescent="0.25">
      <c r="A1329" s="19" t="s">
        <v>11</v>
      </c>
      <c r="B1329" s="5">
        <v>10833</v>
      </c>
      <c r="D1329" s="5">
        <f t="shared" si="221"/>
        <v>10833</v>
      </c>
      <c r="F1329" s="5">
        <f>SUM(J1329:AT1329)</f>
        <v>0</v>
      </c>
      <c r="I1329" s="52"/>
      <c r="J1329" s="103"/>
      <c r="K1329" s="55"/>
      <c r="L1329" s="55"/>
      <c r="M1329" s="55"/>
      <c r="N1329" s="52"/>
      <c r="O1329" s="52"/>
      <c r="P1329" s="95"/>
      <c r="Q1329" s="55"/>
      <c r="R1329" s="52"/>
      <c r="S1329" s="52"/>
      <c r="T1329" s="52"/>
      <c r="U1329" s="52"/>
      <c r="V1329" s="52"/>
      <c r="W1329" s="55"/>
      <c r="X1329" s="52"/>
      <c r="Y1329" s="52"/>
      <c r="Z1329" s="52"/>
      <c r="AA1329" s="52"/>
      <c r="AB1329" s="52"/>
      <c r="AC1329" s="52"/>
      <c r="AD1329" s="52"/>
      <c r="AE1329" s="52"/>
      <c r="AF1329" s="52"/>
      <c r="AG1329" s="52"/>
      <c r="AH1329" s="52"/>
      <c r="AI1329" s="52"/>
      <c r="AJ1329" s="52"/>
      <c r="AK1329" s="52"/>
      <c r="AL1329" s="52"/>
      <c r="AM1329" s="52"/>
      <c r="AN1329" s="52"/>
      <c r="AO1329" s="52"/>
      <c r="AP1329" s="52"/>
      <c r="AQ1329" s="52"/>
      <c r="AR1329" s="52"/>
      <c r="AS1329" s="52"/>
      <c r="AT1329" s="52"/>
      <c r="AU1329" s="52"/>
      <c r="AV1329" s="52"/>
      <c r="AW1329" s="52"/>
      <c r="AX1329" s="52"/>
      <c r="AY1329" s="52"/>
      <c r="AZ1329" s="52"/>
      <c r="BA1329" s="52"/>
      <c r="BB1329" s="52"/>
      <c r="BC1329" s="52"/>
      <c r="BD1329" s="52"/>
      <c r="BE1329" s="52"/>
      <c r="BF1329" s="52"/>
      <c r="BG1329" s="52"/>
      <c r="BH1329" s="52"/>
      <c r="BI1329" s="52"/>
      <c r="BJ1329" s="52"/>
      <c r="BK1329" s="52"/>
      <c r="BL1329" s="52"/>
      <c r="BM1329" s="52"/>
      <c r="BN1329" s="52"/>
      <c r="BO1329" s="52"/>
      <c r="BP1329" s="52"/>
      <c r="BQ1329" s="52"/>
      <c r="BR1329" s="52"/>
      <c r="BS1329" s="52"/>
      <c r="BT1329" s="52"/>
      <c r="BU1329" s="52"/>
      <c r="BV1329" s="52"/>
      <c r="BW1329" s="52"/>
      <c r="BX1329" s="52"/>
      <c r="BY1329" s="52"/>
      <c r="BZ1329" s="52"/>
      <c r="CA1329" s="52"/>
      <c r="CB1329" s="52"/>
      <c r="CC1329" s="52"/>
      <c r="CD1329" s="52"/>
      <c r="CE1329" s="52"/>
      <c r="CF1329" s="52"/>
      <c r="CG1329" s="52"/>
      <c r="CH1329" s="52"/>
      <c r="CI1329" s="52"/>
      <c r="CJ1329" s="52"/>
      <c r="CK1329" s="52"/>
      <c r="CL1329" s="52"/>
      <c r="CM1329" s="52"/>
      <c r="CN1329" s="52"/>
      <c r="CO1329" s="52"/>
      <c r="CP1329" s="52"/>
      <c r="CQ1329" s="52"/>
      <c r="CR1329" s="52"/>
      <c r="CS1329" s="52"/>
      <c r="CT1329" s="52"/>
      <c r="CU1329" s="52"/>
      <c r="CV1329" s="52"/>
      <c r="CW1329" s="52"/>
      <c r="CX1329" s="52"/>
      <c r="CY1329" s="52"/>
      <c r="CZ1329" s="52"/>
      <c r="DA1329" s="52"/>
      <c r="DB1329" s="52"/>
      <c r="DC1329" s="52"/>
      <c r="DD1329" s="52"/>
      <c r="DE1329" s="52"/>
      <c r="DF1329" s="52"/>
      <c r="DG1329" s="52"/>
      <c r="DH1329" s="52"/>
      <c r="DI1329" s="52"/>
      <c r="DJ1329" s="52"/>
      <c r="DK1329" s="52"/>
      <c r="DL1329" s="52"/>
      <c r="DM1329" s="52"/>
      <c r="DN1329" s="52"/>
      <c r="DO1329" s="52"/>
      <c r="DP1329" s="52"/>
      <c r="DQ1329" s="52"/>
      <c r="DR1329" s="52"/>
      <c r="DS1329" s="52"/>
      <c r="DT1329" s="52"/>
      <c r="DU1329" s="52"/>
      <c r="DV1329" s="52"/>
      <c r="DW1329" s="52"/>
      <c r="DX1329" s="52"/>
      <c r="DY1329" s="52"/>
    </row>
    <row r="1330" spans="1:129" x14ac:dyDescent="0.25">
      <c r="A1330" s="19" t="s">
        <v>12</v>
      </c>
      <c r="B1330" s="118">
        <f>10834+20000</f>
        <v>30834</v>
      </c>
      <c r="D1330" s="5">
        <f t="shared" si="221"/>
        <v>30834</v>
      </c>
      <c r="F1330" s="5">
        <f t="shared" si="222"/>
        <v>0</v>
      </c>
      <c r="I1330" s="52"/>
      <c r="J1330" s="103"/>
      <c r="K1330" s="55"/>
      <c r="L1330" s="55"/>
      <c r="M1330" s="55"/>
      <c r="N1330" s="52"/>
      <c r="O1330" s="55"/>
      <c r="P1330" s="95"/>
      <c r="Q1330" s="52"/>
      <c r="R1330" s="52"/>
      <c r="S1330" s="52"/>
      <c r="T1330" s="52"/>
      <c r="U1330" s="52"/>
      <c r="V1330" s="52"/>
      <c r="W1330" s="52"/>
      <c r="X1330" s="52"/>
      <c r="Y1330" s="52"/>
      <c r="Z1330" s="52"/>
      <c r="AA1330" s="52"/>
      <c r="AB1330" s="52"/>
      <c r="AC1330" s="52"/>
      <c r="AD1330" s="52"/>
      <c r="AE1330" s="52"/>
      <c r="AF1330" s="52"/>
      <c r="AG1330" s="52"/>
      <c r="AH1330" s="52"/>
      <c r="AI1330" s="52"/>
      <c r="AJ1330" s="52"/>
      <c r="AK1330" s="52"/>
      <c r="AL1330" s="52"/>
      <c r="AM1330" s="52"/>
      <c r="AN1330" s="52"/>
      <c r="AO1330" s="52"/>
      <c r="AP1330" s="52"/>
      <c r="AQ1330" s="52"/>
      <c r="AR1330" s="52"/>
      <c r="AS1330" s="52"/>
      <c r="AT1330" s="52"/>
      <c r="AU1330" s="52"/>
      <c r="AV1330" s="52"/>
      <c r="AW1330" s="52"/>
      <c r="AX1330" s="52"/>
      <c r="AY1330" s="52"/>
      <c r="AZ1330" s="52"/>
      <c r="BA1330" s="52"/>
      <c r="BB1330" s="52"/>
      <c r="BC1330" s="52"/>
      <c r="BD1330" s="52"/>
      <c r="BE1330" s="52"/>
      <c r="BF1330" s="52"/>
      <c r="BG1330" s="52"/>
      <c r="BH1330" s="52"/>
      <c r="BI1330" s="52"/>
      <c r="BJ1330" s="52"/>
      <c r="BK1330" s="52"/>
      <c r="BL1330" s="52"/>
      <c r="BM1330" s="52"/>
      <c r="BN1330" s="52"/>
      <c r="BO1330" s="52"/>
      <c r="BP1330" s="52"/>
      <c r="BQ1330" s="52"/>
      <c r="BR1330" s="52"/>
      <c r="BS1330" s="52"/>
      <c r="BT1330" s="52"/>
      <c r="BU1330" s="52"/>
      <c r="BV1330" s="52"/>
      <c r="BW1330" s="52"/>
      <c r="BX1330" s="52"/>
      <c r="BY1330" s="52"/>
      <c r="BZ1330" s="52"/>
      <c r="CA1330" s="52"/>
      <c r="CB1330" s="52"/>
      <c r="CC1330" s="52"/>
      <c r="CD1330" s="52"/>
      <c r="CE1330" s="52"/>
      <c r="CF1330" s="52"/>
      <c r="CG1330" s="52"/>
      <c r="CH1330" s="52"/>
      <c r="CI1330" s="52"/>
      <c r="CJ1330" s="52"/>
      <c r="CK1330" s="52"/>
      <c r="CL1330" s="52"/>
      <c r="CM1330" s="52"/>
      <c r="CN1330" s="52"/>
      <c r="CO1330" s="52"/>
      <c r="CP1330" s="52"/>
      <c r="CQ1330" s="52"/>
      <c r="CR1330" s="52"/>
      <c r="CS1330" s="52"/>
      <c r="CT1330" s="52"/>
      <c r="CU1330" s="52"/>
      <c r="CV1330" s="52"/>
      <c r="CW1330" s="52"/>
      <c r="CX1330" s="52"/>
      <c r="CY1330" s="52"/>
      <c r="CZ1330" s="52"/>
      <c r="DA1330" s="52"/>
      <c r="DB1330" s="52"/>
      <c r="DC1330" s="52"/>
      <c r="DD1330" s="52"/>
      <c r="DE1330" s="52"/>
      <c r="DF1330" s="52"/>
      <c r="DG1330" s="52"/>
      <c r="DH1330" s="52"/>
      <c r="DI1330" s="52"/>
      <c r="DJ1330" s="52"/>
      <c r="DK1330" s="52"/>
      <c r="DL1330" s="52"/>
      <c r="DM1330" s="52"/>
      <c r="DN1330" s="52"/>
      <c r="DO1330" s="52"/>
      <c r="DP1330" s="52"/>
      <c r="DQ1330" s="52"/>
      <c r="DR1330" s="52"/>
      <c r="DS1330" s="52"/>
      <c r="DT1330" s="52"/>
      <c r="DU1330" s="52"/>
      <c r="DV1330" s="52"/>
      <c r="DW1330" s="52"/>
      <c r="DX1330" s="52"/>
      <c r="DY1330" s="52"/>
    </row>
    <row r="1331" spans="1:129" x14ac:dyDescent="0.25">
      <c r="A1331" s="19" t="s">
        <v>13</v>
      </c>
      <c r="B1331" s="5">
        <v>10834</v>
      </c>
      <c r="D1331" s="5">
        <f t="shared" si="221"/>
        <v>10834</v>
      </c>
      <c r="F1331" s="5">
        <f t="shared" si="222"/>
        <v>0</v>
      </c>
      <c r="I1331" s="52"/>
      <c r="J1331" s="103"/>
      <c r="K1331" s="55"/>
      <c r="L1331" s="55"/>
      <c r="M1331" s="55"/>
      <c r="N1331" s="52"/>
      <c r="O1331" s="52"/>
      <c r="P1331" s="95"/>
      <c r="Q1331" s="52"/>
      <c r="R1331" s="52"/>
      <c r="S1331" s="52"/>
      <c r="T1331" s="52"/>
      <c r="U1331" s="52"/>
      <c r="V1331" s="52"/>
      <c r="W1331" s="52"/>
      <c r="X1331" s="52"/>
      <c r="Y1331" s="52"/>
      <c r="Z1331" s="52"/>
      <c r="AA1331" s="52"/>
      <c r="AB1331" s="52"/>
      <c r="AC1331" s="52"/>
      <c r="AD1331" s="52"/>
      <c r="AE1331" s="52"/>
      <c r="AF1331" s="52"/>
      <c r="AG1331" s="52"/>
      <c r="AH1331" s="52"/>
      <c r="AI1331" s="52"/>
      <c r="AJ1331" s="52"/>
      <c r="AK1331" s="52"/>
      <c r="AL1331" s="52"/>
      <c r="AM1331" s="52"/>
      <c r="AN1331" s="52"/>
      <c r="AO1331" s="52"/>
      <c r="AP1331" s="52"/>
      <c r="AQ1331" s="52"/>
      <c r="AR1331" s="52"/>
      <c r="AS1331" s="52"/>
      <c r="AT1331" s="52"/>
      <c r="AU1331" s="52"/>
      <c r="AV1331" s="52"/>
      <c r="AW1331" s="52"/>
      <c r="AX1331" s="52"/>
      <c r="AY1331" s="52"/>
      <c r="AZ1331" s="52"/>
      <c r="BA1331" s="52"/>
      <c r="BB1331" s="52"/>
      <c r="BC1331" s="52"/>
      <c r="BD1331" s="52"/>
      <c r="BE1331" s="52"/>
      <c r="BF1331" s="52"/>
      <c r="BG1331" s="52"/>
      <c r="BH1331" s="52"/>
      <c r="BI1331" s="52"/>
      <c r="BJ1331" s="52"/>
      <c r="BK1331" s="52"/>
      <c r="BL1331" s="52"/>
      <c r="BM1331" s="52"/>
      <c r="BN1331" s="52"/>
      <c r="BO1331" s="52"/>
      <c r="BP1331" s="52"/>
      <c r="BQ1331" s="52"/>
      <c r="BR1331" s="52"/>
      <c r="BS1331" s="52"/>
      <c r="BT1331" s="52"/>
      <c r="BU1331" s="52"/>
      <c r="BV1331" s="52"/>
      <c r="BW1331" s="52"/>
      <c r="BX1331" s="52"/>
      <c r="BY1331" s="52"/>
      <c r="BZ1331" s="52"/>
      <c r="CA1331" s="52"/>
      <c r="CB1331" s="52"/>
      <c r="CC1331" s="52"/>
      <c r="CD1331" s="52"/>
      <c r="CE1331" s="52"/>
      <c r="CF1331" s="52"/>
      <c r="CG1331" s="52"/>
      <c r="CH1331" s="52"/>
      <c r="CI1331" s="52"/>
      <c r="CJ1331" s="52"/>
      <c r="CK1331" s="52"/>
      <c r="CL1331" s="52"/>
      <c r="CM1331" s="52"/>
      <c r="CN1331" s="52"/>
      <c r="CO1331" s="52"/>
      <c r="CP1331" s="52"/>
      <c r="CQ1331" s="52"/>
      <c r="CR1331" s="52"/>
      <c r="CS1331" s="52"/>
      <c r="CT1331" s="52"/>
      <c r="CU1331" s="52"/>
      <c r="CV1331" s="52"/>
      <c r="CW1331" s="52"/>
      <c r="CX1331" s="52"/>
      <c r="CY1331" s="52"/>
      <c r="CZ1331" s="52"/>
      <c r="DA1331" s="52"/>
      <c r="DB1331" s="52"/>
      <c r="DC1331" s="52"/>
      <c r="DD1331" s="52"/>
      <c r="DE1331" s="52"/>
      <c r="DF1331" s="52"/>
      <c r="DG1331" s="52"/>
      <c r="DH1331" s="52"/>
      <c r="DI1331" s="52"/>
      <c r="DJ1331" s="52"/>
      <c r="DK1331" s="52"/>
      <c r="DL1331" s="52"/>
      <c r="DM1331" s="52"/>
      <c r="DN1331" s="52"/>
      <c r="DO1331" s="52"/>
      <c r="DP1331" s="52"/>
      <c r="DQ1331" s="52"/>
      <c r="DR1331" s="52"/>
      <c r="DS1331" s="52"/>
      <c r="DT1331" s="52"/>
      <c r="DU1331" s="52"/>
      <c r="DV1331" s="52"/>
      <c r="DW1331" s="52"/>
      <c r="DX1331" s="52"/>
      <c r="DY1331" s="52"/>
    </row>
    <row r="1332" spans="1:129" x14ac:dyDescent="0.25">
      <c r="A1332" s="19" t="s">
        <v>14</v>
      </c>
      <c r="B1332" s="5">
        <v>10834</v>
      </c>
      <c r="D1332" s="5">
        <f t="shared" si="221"/>
        <v>10834</v>
      </c>
      <c r="F1332" s="5">
        <f t="shared" si="222"/>
        <v>0</v>
      </c>
      <c r="I1332" s="52"/>
      <c r="J1332" s="103"/>
      <c r="K1332" s="55"/>
      <c r="L1332" s="52"/>
      <c r="M1332" s="55"/>
      <c r="N1332" s="52"/>
      <c r="O1332" s="52"/>
      <c r="P1332" s="95"/>
      <c r="Q1332" s="52"/>
      <c r="R1332" s="52"/>
      <c r="S1332" s="52"/>
      <c r="T1332" s="52"/>
      <c r="U1332" s="52"/>
      <c r="V1332" s="52"/>
      <c r="W1332" s="52"/>
      <c r="X1332" s="52"/>
      <c r="Y1332" s="52"/>
      <c r="Z1332" s="52"/>
      <c r="AA1332" s="52"/>
      <c r="AB1332" s="52"/>
      <c r="AC1332" s="52"/>
      <c r="AD1332" s="52"/>
      <c r="AE1332" s="52"/>
      <c r="AF1332" s="52"/>
      <c r="AG1332" s="52"/>
      <c r="AH1332" s="52"/>
      <c r="AI1332" s="52"/>
      <c r="AJ1332" s="52"/>
      <c r="AK1332" s="52"/>
      <c r="AL1332" s="52"/>
      <c r="AM1332" s="52"/>
      <c r="AN1332" s="52"/>
      <c r="AO1332" s="52"/>
      <c r="AP1332" s="52"/>
      <c r="AQ1332" s="52"/>
      <c r="AR1332" s="52"/>
      <c r="AS1332" s="52"/>
      <c r="AT1332" s="52"/>
      <c r="AU1332" s="52"/>
      <c r="AV1332" s="52"/>
      <c r="AW1332" s="52"/>
      <c r="AX1332" s="52"/>
      <c r="AY1332" s="52"/>
      <c r="AZ1332" s="52"/>
      <c r="BA1332" s="52"/>
      <c r="BB1332" s="52"/>
      <c r="BC1332" s="52"/>
      <c r="BD1332" s="52"/>
      <c r="BE1332" s="52"/>
      <c r="BF1332" s="52"/>
      <c r="BG1332" s="52"/>
      <c r="BH1332" s="52"/>
      <c r="BI1332" s="52"/>
      <c r="BJ1332" s="52"/>
      <c r="BK1332" s="52"/>
      <c r="BL1332" s="52"/>
      <c r="BM1332" s="52"/>
      <c r="BN1332" s="52"/>
      <c r="BO1332" s="52"/>
      <c r="BP1332" s="52"/>
      <c r="BQ1332" s="52"/>
      <c r="BR1332" s="52"/>
      <c r="BS1332" s="52"/>
      <c r="BT1332" s="52"/>
      <c r="BU1332" s="52"/>
      <c r="BV1332" s="52"/>
      <c r="BW1332" s="52"/>
      <c r="BX1332" s="52"/>
      <c r="BY1332" s="52"/>
      <c r="BZ1332" s="52"/>
      <c r="CA1332" s="52"/>
      <c r="CB1332" s="52"/>
      <c r="CC1332" s="52"/>
      <c r="CD1332" s="52"/>
      <c r="CE1332" s="52"/>
      <c r="CF1332" s="52"/>
      <c r="CG1332" s="52"/>
      <c r="CH1332" s="52"/>
      <c r="CI1332" s="52"/>
      <c r="CJ1332" s="52"/>
      <c r="CK1332" s="52"/>
      <c r="CL1332" s="52"/>
      <c r="CM1332" s="52"/>
      <c r="CN1332" s="52"/>
      <c r="CO1332" s="52"/>
      <c r="CP1332" s="52"/>
      <c r="CQ1332" s="52"/>
      <c r="CR1332" s="52"/>
      <c r="CS1332" s="52"/>
      <c r="CT1332" s="52"/>
      <c r="CU1332" s="52"/>
      <c r="CV1332" s="52"/>
      <c r="CW1332" s="52"/>
      <c r="CX1332" s="52"/>
      <c r="CY1332" s="52"/>
      <c r="CZ1332" s="52"/>
      <c r="DA1332" s="52"/>
      <c r="DB1332" s="52"/>
      <c r="DC1332" s="52"/>
      <c r="DD1332" s="52"/>
      <c r="DE1332" s="52"/>
      <c r="DF1332" s="52"/>
      <c r="DG1332" s="52"/>
      <c r="DH1332" s="52"/>
      <c r="DI1332" s="52"/>
      <c r="DJ1332" s="52"/>
      <c r="DK1332" s="52"/>
      <c r="DL1332" s="52"/>
      <c r="DM1332" s="52"/>
      <c r="DN1332" s="52"/>
      <c r="DO1332" s="52"/>
      <c r="DP1332" s="52"/>
      <c r="DQ1332" s="52"/>
      <c r="DR1332" s="52"/>
      <c r="DS1332" s="52"/>
      <c r="DT1332" s="52"/>
      <c r="DU1332" s="52"/>
      <c r="DV1332" s="52"/>
      <c r="DW1332" s="52"/>
      <c r="DX1332" s="52"/>
      <c r="DY1332" s="52"/>
    </row>
    <row r="1333" spans="1:129" x14ac:dyDescent="0.25">
      <c r="A1333" s="19" t="s">
        <v>15</v>
      </c>
      <c r="B1333" s="5">
        <v>10834</v>
      </c>
      <c r="D1333" s="5">
        <f t="shared" si="221"/>
        <v>10834</v>
      </c>
      <c r="F1333" s="5">
        <f t="shared" si="222"/>
        <v>0</v>
      </c>
      <c r="I1333" s="52"/>
      <c r="J1333" s="103"/>
      <c r="K1333" s="55"/>
      <c r="L1333" s="52"/>
      <c r="M1333" s="55"/>
      <c r="N1333" s="52"/>
      <c r="O1333" s="52"/>
      <c r="P1333" s="95"/>
      <c r="Q1333" s="52"/>
      <c r="R1333" s="52"/>
      <c r="S1333" s="52"/>
      <c r="T1333" s="52"/>
      <c r="U1333" s="52"/>
      <c r="V1333" s="52"/>
      <c r="W1333" s="52"/>
      <c r="X1333" s="52"/>
      <c r="Y1333" s="52"/>
      <c r="Z1333" s="52"/>
      <c r="AA1333" s="52"/>
      <c r="AB1333" s="52"/>
      <c r="AC1333" s="52"/>
      <c r="AD1333" s="52"/>
      <c r="AE1333" s="52"/>
      <c r="AF1333" s="52"/>
      <c r="AG1333" s="52"/>
      <c r="AH1333" s="52"/>
      <c r="AI1333" s="52"/>
      <c r="AJ1333" s="52"/>
      <c r="AK1333" s="52"/>
      <c r="AL1333" s="52"/>
      <c r="AM1333" s="52"/>
      <c r="AN1333" s="52"/>
      <c r="AO1333" s="52"/>
      <c r="AP1333" s="52"/>
      <c r="AQ1333" s="52"/>
      <c r="AR1333" s="52"/>
      <c r="AS1333" s="52"/>
      <c r="AT1333" s="52"/>
      <c r="AU1333" s="52"/>
      <c r="AV1333" s="52"/>
      <c r="AW1333" s="52"/>
      <c r="AX1333" s="52"/>
      <c r="AY1333" s="52"/>
      <c r="AZ1333" s="52"/>
      <c r="BA1333" s="52"/>
      <c r="BB1333" s="52"/>
      <c r="BC1333" s="52"/>
      <c r="BD1333" s="52"/>
      <c r="BE1333" s="52"/>
      <c r="BF1333" s="52"/>
      <c r="BG1333" s="52"/>
      <c r="BH1333" s="52"/>
      <c r="BI1333" s="52"/>
      <c r="BJ1333" s="52"/>
      <c r="BK1333" s="52"/>
      <c r="BL1333" s="52"/>
      <c r="BM1333" s="52"/>
      <c r="BN1333" s="52"/>
      <c r="BO1333" s="52"/>
      <c r="BP1333" s="52"/>
      <c r="BQ1333" s="52"/>
      <c r="BR1333" s="52"/>
      <c r="BS1333" s="52"/>
      <c r="BT1333" s="52"/>
      <c r="BU1333" s="52"/>
      <c r="BV1333" s="52"/>
      <c r="BW1333" s="52"/>
      <c r="BX1333" s="52"/>
      <c r="BY1333" s="52"/>
      <c r="BZ1333" s="52"/>
      <c r="CA1333" s="52"/>
      <c r="CB1333" s="52"/>
      <c r="CC1333" s="52"/>
      <c r="CD1333" s="52"/>
      <c r="CE1333" s="52"/>
      <c r="CF1333" s="52"/>
      <c r="CG1333" s="52"/>
      <c r="CH1333" s="52"/>
      <c r="CI1333" s="52"/>
      <c r="CJ1333" s="52"/>
      <c r="CK1333" s="52"/>
      <c r="CL1333" s="52"/>
      <c r="CM1333" s="52"/>
      <c r="CN1333" s="52"/>
      <c r="CO1333" s="52"/>
      <c r="CP1333" s="52"/>
      <c r="CQ1333" s="52"/>
      <c r="CR1333" s="52"/>
      <c r="CS1333" s="52"/>
      <c r="CT1333" s="52"/>
      <c r="CU1333" s="52"/>
      <c r="CV1333" s="52"/>
      <c r="CW1333" s="52"/>
      <c r="CX1333" s="52"/>
      <c r="CY1333" s="52"/>
      <c r="CZ1333" s="52"/>
      <c r="DA1333" s="52"/>
      <c r="DB1333" s="52"/>
      <c r="DC1333" s="52"/>
      <c r="DD1333" s="52"/>
      <c r="DE1333" s="52"/>
      <c r="DF1333" s="52"/>
      <c r="DG1333" s="52"/>
      <c r="DH1333" s="52"/>
      <c r="DI1333" s="52"/>
      <c r="DJ1333" s="52"/>
      <c r="DK1333" s="52"/>
      <c r="DL1333" s="52"/>
      <c r="DM1333" s="52"/>
      <c r="DN1333" s="52"/>
      <c r="DO1333" s="52"/>
      <c r="DP1333" s="52"/>
      <c r="DQ1333" s="52"/>
      <c r="DR1333" s="52"/>
      <c r="DS1333" s="52"/>
      <c r="DT1333" s="52"/>
      <c r="DU1333" s="52"/>
      <c r="DV1333" s="52"/>
      <c r="DW1333" s="52"/>
      <c r="DX1333" s="52"/>
      <c r="DY1333" s="52"/>
    </row>
    <row r="1334" spans="1:129" x14ac:dyDescent="0.25">
      <c r="A1334" s="6" t="s">
        <v>16</v>
      </c>
      <c r="B1334" s="7">
        <f>SUM(B1322:B1333)</f>
        <v>150000</v>
      </c>
      <c r="D1334" s="23">
        <f>SUM(D1322:D1333)</f>
        <v>150000</v>
      </c>
      <c r="F1334" s="7">
        <f>SUM(F1322:F1333)</f>
        <v>0</v>
      </c>
      <c r="I1334" s="52"/>
      <c r="J1334" s="103"/>
      <c r="K1334" s="55"/>
      <c r="L1334" s="52"/>
      <c r="M1334" s="55"/>
      <c r="N1334" s="52"/>
      <c r="O1334" s="52"/>
      <c r="P1334" s="95"/>
      <c r="Q1334" s="52"/>
      <c r="R1334" s="52"/>
      <c r="S1334" s="52"/>
      <c r="T1334" s="52"/>
      <c r="U1334" s="52"/>
      <c r="V1334" s="52"/>
      <c r="W1334" s="52"/>
      <c r="X1334" s="52"/>
      <c r="Y1334" s="52"/>
      <c r="Z1334" s="52"/>
      <c r="AA1334" s="52"/>
      <c r="AB1334" s="52"/>
      <c r="AC1334" s="52"/>
      <c r="AD1334" s="52"/>
      <c r="AE1334" s="52"/>
      <c r="AF1334" s="52"/>
      <c r="AG1334" s="52"/>
      <c r="AH1334" s="52"/>
      <c r="AI1334" s="52"/>
      <c r="AJ1334" s="52"/>
      <c r="AK1334" s="52"/>
      <c r="AL1334" s="52"/>
      <c r="AM1334" s="52"/>
      <c r="AN1334" s="52"/>
      <c r="AO1334" s="52"/>
      <c r="AP1334" s="52"/>
      <c r="AQ1334" s="52"/>
      <c r="AR1334" s="52"/>
      <c r="AS1334" s="52"/>
      <c r="AT1334" s="52"/>
      <c r="AU1334" s="52"/>
      <c r="AV1334" s="52"/>
      <c r="AW1334" s="52"/>
      <c r="AX1334" s="52"/>
      <c r="AY1334" s="52"/>
      <c r="AZ1334" s="52"/>
      <c r="BA1334" s="52"/>
      <c r="BB1334" s="52"/>
      <c r="BC1334" s="52"/>
      <c r="BD1334" s="52"/>
      <c r="BE1334" s="52"/>
      <c r="BF1334" s="52"/>
      <c r="BG1334" s="52"/>
      <c r="BH1334" s="52"/>
      <c r="BI1334" s="52"/>
      <c r="BJ1334" s="52"/>
      <c r="BK1334" s="52"/>
      <c r="BL1334" s="52"/>
      <c r="BM1334" s="52"/>
      <c r="BN1334" s="52"/>
      <c r="BO1334" s="52"/>
      <c r="BP1334" s="52"/>
      <c r="BQ1334" s="52"/>
      <c r="BR1334" s="52"/>
      <c r="BS1334" s="52"/>
      <c r="BT1334" s="52"/>
      <c r="BU1334" s="52"/>
      <c r="BV1334" s="52"/>
      <c r="BW1334" s="52"/>
      <c r="BX1334" s="52"/>
      <c r="BY1334" s="52"/>
      <c r="BZ1334" s="52"/>
      <c r="CA1334" s="52"/>
      <c r="CB1334" s="52"/>
      <c r="CC1334" s="52"/>
      <c r="CD1334" s="52"/>
      <c r="CE1334" s="52"/>
      <c r="CF1334" s="52"/>
      <c r="CG1334" s="52"/>
      <c r="CH1334" s="52"/>
      <c r="CI1334" s="52"/>
      <c r="CJ1334" s="52"/>
      <c r="CK1334" s="52"/>
      <c r="CL1334" s="52"/>
      <c r="CM1334" s="52"/>
      <c r="CN1334" s="52"/>
      <c r="CO1334" s="52"/>
      <c r="CP1334" s="52"/>
      <c r="CQ1334" s="52"/>
      <c r="CR1334" s="52"/>
      <c r="CS1334" s="52"/>
      <c r="CT1334" s="52"/>
      <c r="CU1334" s="52"/>
      <c r="CV1334" s="52"/>
      <c r="CW1334" s="52"/>
      <c r="CX1334" s="52"/>
      <c r="CY1334" s="52"/>
      <c r="CZ1334" s="52"/>
      <c r="DA1334" s="52"/>
      <c r="DB1334" s="52"/>
      <c r="DC1334" s="52"/>
      <c r="DD1334" s="52"/>
      <c r="DE1334" s="52"/>
      <c r="DF1334" s="52"/>
      <c r="DG1334" s="52"/>
      <c r="DH1334" s="52"/>
      <c r="DI1334" s="52"/>
      <c r="DJ1334" s="52"/>
      <c r="DK1334" s="52"/>
      <c r="DL1334" s="52"/>
      <c r="DM1334" s="52"/>
      <c r="DN1334" s="52"/>
      <c r="DO1334" s="52"/>
      <c r="DP1334" s="52"/>
      <c r="DQ1334" s="52"/>
      <c r="DR1334" s="52"/>
      <c r="DS1334" s="52"/>
      <c r="DT1334" s="52"/>
      <c r="DU1334" s="52"/>
      <c r="DV1334" s="52"/>
      <c r="DW1334" s="52"/>
      <c r="DX1334" s="52"/>
      <c r="DY1334" s="52"/>
    </row>
    <row r="1335" spans="1:129" x14ac:dyDescent="0.25">
      <c r="I1335" s="52"/>
      <c r="J1335" s="103"/>
      <c r="K1335" s="55"/>
      <c r="L1335" s="52"/>
      <c r="M1335" s="55"/>
      <c r="N1335" s="52"/>
      <c r="O1335" s="52"/>
      <c r="P1335" s="95"/>
      <c r="Q1335" s="52"/>
      <c r="R1335" s="52"/>
      <c r="S1335" s="52"/>
      <c r="T1335" s="52"/>
      <c r="U1335" s="52"/>
      <c r="V1335" s="52"/>
      <c r="W1335" s="52"/>
      <c r="X1335" s="52"/>
      <c r="Y1335" s="52"/>
      <c r="Z1335" s="52"/>
      <c r="AA1335" s="52"/>
      <c r="AB1335" s="52"/>
      <c r="AC1335" s="52"/>
      <c r="AD1335" s="52"/>
      <c r="AE1335" s="52"/>
      <c r="AF1335" s="52"/>
      <c r="AG1335" s="52"/>
      <c r="AH1335" s="52"/>
      <c r="AI1335" s="52"/>
      <c r="AJ1335" s="52"/>
      <c r="AK1335" s="52"/>
      <c r="AL1335" s="52"/>
      <c r="AM1335" s="52"/>
      <c r="AN1335" s="52"/>
      <c r="AO1335" s="52"/>
      <c r="AP1335" s="52"/>
      <c r="AQ1335" s="52"/>
      <c r="AR1335" s="52"/>
      <c r="AS1335" s="52"/>
      <c r="AT1335" s="52"/>
      <c r="AU1335" s="52"/>
      <c r="AV1335" s="52"/>
      <c r="AW1335" s="52"/>
      <c r="AX1335" s="52"/>
      <c r="AY1335" s="52"/>
      <c r="AZ1335" s="52"/>
      <c r="BA1335" s="52"/>
      <c r="BB1335" s="52"/>
      <c r="BC1335" s="52"/>
      <c r="BD1335" s="52"/>
      <c r="BE1335" s="52"/>
      <c r="BF1335" s="52"/>
      <c r="BG1335" s="52"/>
      <c r="BH1335" s="52"/>
      <c r="BI1335" s="52"/>
      <c r="BJ1335" s="52"/>
      <c r="BK1335" s="52"/>
      <c r="BL1335" s="52"/>
      <c r="BM1335" s="52"/>
      <c r="BN1335" s="52"/>
      <c r="BO1335" s="52"/>
      <c r="BP1335" s="52"/>
      <c r="BQ1335" s="52"/>
      <c r="BR1335" s="52"/>
      <c r="BS1335" s="52"/>
      <c r="BT1335" s="52"/>
      <c r="BU1335" s="52"/>
      <c r="BV1335" s="52"/>
      <c r="BW1335" s="52"/>
      <c r="BX1335" s="52"/>
      <c r="BY1335" s="52"/>
      <c r="BZ1335" s="52"/>
      <c r="CA1335" s="52"/>
      <c r="CB1335" s="52"/>
      <c r="CC1335" s="52"/>
      <c r="CD1335" s="52"/>
      <c r="CE1335" s="52"/>
      <c r="CF1335" s="52"/>
      <c r="CG1335" s="52"/>
      <c r="CH1335" s="52"/>
      <c r="CI1335" s="52"/>
      <c r="CJ1335" s="52"/>
      <c r="CK1335" s="52"/>
      <c r="CL1335" s="52"/>
      <c r="CM1335" s="52"/>
      <c r="CN1335" s="52"/>
      <c r="CO1335" s="52"/>
      <c r="CP1335" s="52"/>
      <c r="CQ1335" s="52"/>
      <c r="CR1335" s="52"/>
      <c r="CS1335" s="52"/>
      <c r="CT1335" s="52"/>
      <c r="CU1335" s="52"/>
      <c r="CV1335" s="52"/>
      <c r="CW1335" s="52"/>
      <c r="CX1335" s="52"/>
      <c r="CY1335" s="52"/>
      <c r="CZ1335" s="52"/>
      <c r="DA1335" s="52"/>
      <c r="DB1335" s="52"/>
      <c r="DC1335" s="52"/>
      <c r="DD1335" s="52"/>
      <c r="DE1335" s="52"/>
      <c r="DF1335" s="52"/>
      <c r="DG1335" s="52"/>
      <c r="DH1335" s="52"/>
      <c r="DI1335" s="52"/>
      <c r="DJ1335" s="52"/>
      <c r="DK1335" s="52"/>
      <c r="DL1335" s="52"/>
      <c r="DM1335" s="52"/>
      <c r="DN1335" s="52"/>
      <c r="DO1335" s="52"/>
      <c r="DP1335" s="52"/>
      <c r="DQ1335" s="52"/>
      <c r="DR1335" s="52"/>
      <c r="DS1335" s="52"/>
      <c r="DT1335" s="52"/>
      <c r="DU1335" s="52"/>
      <c r="DV1335" s="52"/>
      <c r="DW1335" s="52"/>
      <c r="DX1335" s="52"/>
      <c r="DY1335" s="52"/>
    </row>
    <row r="1336" spans="1:129" x14ac:dyDescent="0.25">
      <c r="I1336" s="52"/>
      <c r="J1336" s="103"/>
      <c r="K1336" s="55"/>
      <c r="L1336" s="52"/>
      <c r="M1336" s="55"/>
      <c r="N1336" s="52"/>
      <c r="O1336" s="52"/>
      <c r="P1336" s="95"/>
      <c r="Q1336" s="52"/>
      <c r="R1336" s="52"/>
      <c r="S1336" s="52"/>
      <c r="T1336" s="52"/>
      <c r="U1336" s="52"/>
      <c r="V1336" s="52"/>
      <c r="W1336" s="52"/>
      <c r="X1336" s="52"/>
      <c r="Y1336" s="52"/>
      <c r="Z1336" s="52"/>
      <c r="AA1336" s="52"/>
      <c r="AB1336" s="52"/>
      <c r="AC1336" s="52"/>
      <c r="AD1336" s="52"/>
      <c r="AE1336" s="52"/>
      <c r="AF1336" s="52"/>
      <c r="AG1336" s="52"/>
      <c r="AH1336" s="52"/>
      <c r="AI1336" s="52"/>
      <c r="AJ1336" s="52"/>
      <c r="AK1336" s="52"/>
      <c r="AL1336" s="52"/>
      <c r="AM1336" s="52"/>
      <c r="AN1336" s="52"/>
      <c r="AO1336" s="52"/>
      <c r="AP1336" s="52"/>
      <c r="AQ1336" s="52"/>
      <c r="AR1336" s="52"/>
      <c r="AS1336" s="52"/>
      <c r="AT1336" s="52"/>
      <c r="AU1336" s="52"/>
      <c r="AV1336" s="52"/>
      <c r="AW1336" s="52"/>
      <c r="AX1336" s="52"/>
      <c r="AY1336" s="52"/>
      <c r="AZ1336" s="52"/>
      <c r="BA1336" s="52"/>
      <c r="BB1336" s="52"/>
      <c r="BC1336" s="52"/>
      <c r="BD1336" s="52"/>
      <c r="BE1336" s="52"/>
      <c r="BF1336" s="52"/>
      <c r="BG1336" s="52"/>
      <c r="BH1336" s="52"/>
      <c r="BI1336" s="52"/>
      <c r="BJ1336" s="52"/>
      <c r="BK1336" s="52"/>
      <c r="BL1336" s="52"/>
      <c r="BM1336" s="52"/>
      <c r="BN1336" s="52"/>
      <c r="BO1336" s="52"/>
      <c r="BP1336" s="52"/>
      <c r="BQ1336" s="52"/>
      <c r="BR1336" s="52"/>
      <c r="BS1336" s="52"/>
      <c r="BT1336" s="52"/>
      <c r="BU1336" s="52"/>
      <c r="BV1336" s="52"/>
      <c r="BW1336" s="52"/>
      <c r="BX1336" s="52"/>
      <c r="BY1336" s="52"/>
      <c r="BZ1336" s="52"/>
      <c r="CA1336" s="52"/>
      <c r="CB1336" s="52"/>
      <c r="CC1336" s="52"/>
      <c r="CD1336" s="52"/>
      <c r="CE1336" s="52"/>
      <c r="CF1336" s="52"/>
      <c r="CG1336" s="52"/>
      <c r="CH1336" s="52"/>
      <c r="CI1336" s="52"/>
      <c r="CJ1336" s="52"/>
      <c r="CK1336" s="52"/>
      <c r="CL1336" s="52"/>
      <c r="CM1336" s="52"/>
      <c r="CN1336" s="52"/>
      <c r="CO1336" s="52"/>
      <c r="CP1336" s="52"/>
      <c r="CQ1336" s="52"/>
      <c r="CR1336" s="52"/>
      <c r="CS1336" s="52"/>
      <c r="CT1336" s="52"/>
      <c r="CU1336" s="52"/>
      <c r="CV1336" s="52"/>
      <c r="CW1336" s="52"/>
      <c r="CX1336" s="52"/>
      <c r="CY1336" s="52"/>
      <c r="CZ1336" s="52"/>
      <c r="DA1336" s="52"/>
      <c r="DB1336" s="52"/>
      <c r="DC1336" s="52"/>
      <c r="DD1336" s="52"/>
      <c r="DE1336" s="52"/>
      <c r="DF1336" s="52"/>
      <c r="DG1336" s="52"/>
      <c r="DH1336" s="52"/>
      <c r="DI1336" s="52"/>
      <c r="DJ1336" s="52"/>
      <c r="DK1336" s="52"/>
      <c r="DL1336" s="52"/>
      <c r="DM1336" s="52"/>
      <c r="DN1336" s="52"/>
      <c r="DO1336" s="52"/>
      <c r="DP1336" s="52"/>
      <c r="DQ1336" s="52"/>
      <c r="DR1336" s="52"/>
      <c r="DS1336" s="52"/>
      <c r="DT1336" s="52"/>
      <c r="DU1336" s="52"/>
      <c r="DV1336" s="52"/>
      <c r="DW1336" s="52"/>
      <c r="DX1336" s="52"/>
      <c r="DY1336" s="52"/>
    </row>
    <row r="1337" spans="1:129" ht="20.100000000000001" customHeight="1" x14ac:dyDescent="0.25">
      <c r="A1337" s="22">
        <v>32302</v>
      </c>
      <c r="B1337" s="173" t="s">
        <v>63</v>
      </c>
      <c r="C1337" s="173"/>
      <c r="D1337" s="173"/>
      <c r="E1337" s="173"/>
      <c r="F1337" s="173"/>
      <c r="G1337" s="173"/>
      <c r="H1337" s="173"/>
      <c r="I1337" s="52"/>
      <c r="J1337" s="103"/>
      <c r="K1337" s="55"/>
      <c r="L1337" s="52"/>
      <c r="M1337" s="55"/>
      <c r="N1337" s="52"/>
      <c r="O1337" s="52"/>
      <c r="P1337" s="95"/>
      <c r="Q1337" s="52"/>
      <c r="R1337" s="52"/>
      <c r="S1337" s="52"/>
      <c r="T1337" s="52"/>
      <c r="U1337" s="52"/>
      <c r="V1337" s="52"/>
      <c r="W1337" s="52"/>
      <c r="X1337" s="52"/>
      <c r="Y1337" s="52"/>
      <c r="Z1337" s="52"/>
      <c r="AA1337" s="52"/>
      <c r="AB1337" s="52"/>
      <c r="AC1337" s="52"/>
      <c r="AD1337" s="52"/>
      <c r="AE1337" s="52"/>
      <c r="AF1337" s="52"/>
      <c r="AG1337" s="52"/>
      <c r="AH1337" s="52"/>
      <c r="AI1337" s="52"/>
      <c r="AJ1337" s="52"/>
      <c r="AK1337" s="52"/>
      <c r="AL1337" s="52"/>
      <c r="AM1337" s="52"/>
      <c r="AN1337" s="52"/>
      <c r="AO1337" s="52"/>
      <c r="AP1337" s="52"/>
      <c r="AQ1337" s="52"/>
      <c r="AR1337" s="52"/>
      <c r="AS1337" s="52"/>
      <c r="AT1337" s="52"/>
      <c r="AU1337" s="52"/>
      <c r="AV1337" s="52"/>
      <c r="AW1337" s="52"/>
      <c r="AX1337" s="52"/>
      <c r="AY1337" s="52"/>
      <c r="AZ1337" s="52"/>
      <c r="BA1337" s="52"/>
      <c r="BB1337" s="52"/>
      <c r="BC1337" s="52"/>
      <c r="BD1337" s="52"/>
      <c r="BE1337" s="52"/>
      <c r="BF1337" s="52"/>
      <c r="BG1337" s="52"/>
      <c r="BH1337" s="52"/>
      <c r="BI1337" s="52"/>
      <c r="BJ1337" s="52"/>
      <c r="BK1337" s="52"/>
      <c r="BL1337" s="52"/>
      <c r="BM1337" s="52"/>
      <c r="BN1337" s="52"/>
      <c r="BO1337" s="52"/>
      <c r="BP1337" s="52"/>
      <c r="BQ1337" s="52"/>
      <c r="BR1337" s="52"/>
      <c r="BS1337" s="52"/>
      <c r="BT1337" s="52"/>
      <c r="BU1337" s="52"/>
      <c r="BV1337" s="52"/>
      <c r="BW1337" s="52"/>
      <c r="BX1337" s="52"/>
      <c r="BY1337" s="52"/>
      <c r="BZ1337" s="52"/>
      <c r="CA1337" s="52"/>
      <c r="CB1337" s="52"/>
      <c r="CC1337" s="52"/>
      <c r="CD1337" s="52"/>
      <c r="CE1337" s="52"/>
      <c r="CF1337" s="52"/>
      <c r="CG1337" s="52"/>
      <c r="CH1337" s="52"/>
      <c r="CI1337" s="52"/>
      <c r="CJ1337" s="52"/>
      <c r="CK1337" s="52"/>
      <c r="CL1337" s="52"/>
      <c r="CM1337" s="52"/>
      <c r="CN1337" s="52"/>
      <c r="CO1337" s="52"/>
      <c r="CP1337" s="52"/>
      <c r="CQ1337" s="52"/>
      <c r="CR1337" s="52"/>
      <c r="CS1337" s="52"/>
      <c r="CT1337" s="52"/>
      <c r="CU1337" s="52"/>
      <c r="CV1337" s="52"/>
      <c r="CW1337" s="52"/>
      <c r="CX1337" s="52"/>
      <c r="CY1337" s="52"/>
      <c r="CZ1337" s="52"/>
      <c r="DA1337" s="52"/>
      <c r="DB1337" s="52"/>
      <c r="DC1337" s="52"/>
      <c r="DD1337" s="52"/>
      <c r="DE1337" s="52"/>
      <c r="DF1337" s="52"/>
      <c r="DG1337" s="52"/>
      <c r="DH1337" s="52"/>
      <c r="DI1337" s="52"/>
      <c r="DJ1337" s="52"/>
      <c r="DK1337" s="52"/>
      <c r="DL1337" s="52"/>
      <c r="DM1337" s="52"/>
      <c r="DN1337" s="52"/>
      <c r="DO1337" s="52"/>
      <c r="DP1337" s="52"/>
      <c r="DQ1337" s="52"/>
      <c r="DR1337" s="52"/>
      <c r="DS1337" s="52"/>
      <c r="DT1337" s="52"/>
      <c r="DU1337" s="52"/>
      <c r="DV1337" s="52"/>
      <c r="DW1337" s="52"/>
      <c r="DX1337" s="52"/>
      <c r="DY1337" s="52"/>
    </row>
    <row r="1338" spans="1:129" x14ac:dyDescent="0.25">
      <c r="D1338" s="23">
        <v>1000</v>
      </c>
      <c r="E1338" s="2">
        <v>12</v>
      </c>
      <c r="F1338" s="2"/>
      <c r="G1338" s="10">
        <f>D1338/E1338</f>
        <v>83.333333333333329</v>
      </c>
      <c r="I1338" s="52"/>
      <c r="J1338" s="103"/>
      <c r="K1338" s="55"/>
      <c r="L1338" s="52"/>
      <c r="M1338" s="55"/>
      <c r="N1338" s="52"/>
      <c r="O1338" s="52"/>
      <c r="P1338" s="95"/>
      <c r="Q1338" s="52"/>
      <c r="R1338" s="52"/>
      <c r="S1338" s="52"/>
      <c r="T1338" s="52"/>
      <c r="U1338" s="52"/>
      <c r="V1338" s="52"/>
      <c r="W1338" s="52"/>
      <c r="X1338" s="52"/>
      <c r="Y1338" s="52"/>
      <c r="Z1338" s="52"/>
      <c r="AA1338" s="52"/>
      <c r="AB1338" s="52"/>
      <c r="AC1338" s="52"/>
      <c r="AD1338" s="52"/>
      <c r="AE1338" s="52"/>
      <c r="AF1338" s="52"/>
      <c r="AG1338" s="52"/>
      <c r="AH1338" s="52"/>
      <c r="AI1338" s="52"/>
      <c r="AJ1338" s="52"/>
      <c r="AK1338" s="52"/>
      <c r="AL1338" s="52"/>
      <c r="AM1338" s="52"/>
      <c r="AN1338" s="52"/>
      <c r="AO1338" s="52"/>
      <c r="AP1338" s="52"/>
      <c r="AQ1338" s="52"/>
      <c r="AR1338" s="52"/>
      <c r="AS1338" s="52"/>
      <c r="AT1338" s="52"/>
      <c r="AU1338" s="52"/>
      <c r="AV1338" s="52"/>
      <c r="AW1338" s="52"/>
      <c r="AX1338" s="52"/>
      <c r="AY1338" s="52"/>
      <c r="AZ1338" s="52"/>
      <c r="BA1338" s="52"/>
      <c r="BB1338" s="52"/>
      <c r="BC1338" s="52"/>
      <c r="BD1338" s="52"/>
      <c r="BE1338" s="52"/>
      <c r="BF1338" s="52"/>
      <c r="BG1338" s="52"/>
      <c r="BH1338" s="52"/>
      <c r="BI1338" s="52"/>
      <c r="BJ1338" s="52"/>
      <c r="BK1338" s="52"/>
      <c r="BL1338" s="52"/>
      <c r="BM1338" s="52"/>
      <c r="BN1338" s="52"/>
      <c r="BO1338" s="52"/>
      <c r="BP1338" s="52"/>
      <c r="BQ1338" s="52"/>
      <c r="BR1338" s="52"/>
      <c r="BS1338" s="52"/>
      <c r="BT1338" s="52"/>
      <c r="BU1338" s="52"/>
      <c r="BV1338" s="52"/>
      <c r="BW1338" s="52"/>
      <c r="BX1338" s="52"/>
      <c r="BY1338" s="52"/>
      <c r="BZ1338" s="52"/>
      <c r="CA1338" s="52"/>
      <c r="CB1338" s="52"/>
      <c r="CC1338" s="52"/>
      <c r="CD1338" s="52"/>
      <c r="CE1338" s="52"/>
      <c r="CF1338" s="52"/>
      <c r="CG1338" s="52"/>
      <c r="CH1338" s="52"/>
      <c r="CI1338" s="52"/>
      <c r="CJ1338" s="52"/>
      <c r="CK1338" s="52"/>
      <c r="CL1338" s="52"/>
      <c r="CM1338" s="52"/>
      <c r="CN1338" s="52"/>
      <c r="CO1338" s="52"/>
      <c r="CP1338" s="52"/>
      <c r="CQ1338" s="52"/>
      <c r="CR1338" s="52"/>
      <c r="CS1338" s="52"/>
      <c r="CT1338" s="52"/>
      <c r="CU1338" s="52"/>
      <c r="CV1338" s="52"/>
      <c r="CW1338" s="52"/>
      <c r="CX1338" s="52"/>
      <c r="CY1338" s="52"/>
      <c r="CZ1338" s="52"/>
      <c r="DA1338" s="52"/>
      <c r="DB1338" s="52"/>
      <c r="DC1338" s="52"/>
      <c r="DD1338" s="52"/>
      <c r="DE1338" s="52"/>
      <c r="DF1338" s="52"/>
      <c r="DG1338" s="52"/>
      <c r="DH1338" s="52"/>
      <c r="DI1338" s="52"/>
      <c r="DJ1338" s="52"/>
      <c r="DK1338" s="52"/>
      <c r="DL1338" s="52"/>
      <c r="DM1338" s="52"/>
      <c r="DN1338" s="52"/>
      <c r="DO1338" s="52"/>
      <c r="DP1338" s="52"/>
      <c r="DQ1338" s="52"/>
      <c r="DR1338" s="52"/>
      <c r="DS1338" s="52"/>
      <c r="DT1338" s="52"/>
      <c r="DU1338" s="52"/>
      <c r="DV1338" s="52"/>
      <c r="DW1338" s="52"/>
      <c r="DX1338" s="52"/>
      <c r="DY1338" s="52"/>
    </row>
    <row r="1339" spans="1:129" s="20" customFormat="1" ht="20.100000000000001" customHeight="1" x14ac:dyDescent="0.25">
      <c r="B1339" s="22" t="s">
        <v>1</v>
      </c>
      <c r="C1339" s="22"/>
      <c r="D1339" s="24" t="s">
        <v>2</v>
      </c>
      <c r="E1339" s="25"/>
      <c r="F1339" s="31" t="s">
        <v>3</v>
      </c>
      <c r="G1339" s="27"/>
      <c r="I1339" s="52"/>
      <c r="J1339" s="103"/>
      <c r="K1339" s="55"/>
      <c r="L1339" s="52"/>
      <c r="M1339" s="55"/>
      <c r="N1339" s="52"/>
      <c r="O1339" s="52"/>
      <c r="P1339" s="95"/>
      <c r="Q1339" s="52"/>
      <c r="R1339" s="96"/>
      <c r="S1339" s="96"/>
      <c r="T1339" s="96"/>
      <c r="U1339" s="96"/>
      <c r="V1339" s="96"/>
      <c r="W1339" s="96"/>
      <c r="X1339" s="96"/>
      <c r="Y1339" s="96"/>
      <c r="Z1339" s="96"/>
      <c r="AA1339" s="96"/>
      <c r="AB1339" s="96"/>
      <c r="AC1339" s="96"/>
      <c r="AD1339" s="96"/>
      <c r="AE1339" s="96"/>
      <c r="AF1339" s="96"/>
      <c r="AG1339" s="96"/>
      <c r="AH1339" s="96"/>
      <c r="AI1339" s="96"/>
      <c r="AJ1339" s="96"/>
      <c r="AK1339" s="96"/>
      <c r="AL1339" s="96"/>
      <c r="AM1339" s="96"/>
      <c r="AN1339" s="96"/>
      <c r="AO1339" s="96"/>
      <c r="AP1339" s="96"/>
      <c r="AQ1339" s="96"/>
      <c r="AR1339" s="96"/>
      <c r="AS1339" s="96"/>
      <c r="AT1339" s="96"/>
      <c r="AU1339" s="96"/>
      <c r="AV1339" s="96"/>
      <c r="AW1339" s="96"/>
      <c r="AX1339" s="96"/>
      <c r="AY1339" s="96"/>
      <c r="AZ1339" s="96"/>
      <c r="BA1339" s="96"/>
      <c r="BB1339" s="96"/>
      <c r="BC1339" s="96"/>
      <c r="BD1339" s="96"/>
      <c r="BE1339" s="96"/>
      <c r="BF1339" s="96"/>
      <c r="BG1339" s="96"/>
      <c r="BH1339" s="96"/>
      <c r="BI1339" s="96"/>
      <c r="BJ1339" s="96"/>
      <c r="BK1339" s="96"/>
      <c r="BL1339" s="96"/>
      <c r="BM1339" s="96"/>
      <c r="BN1339" s="96"/>
      <c r="BO1339" s="96"/>
      <c r="BP1339" s="96"/>
      <c r="BQ1339" s="96"/>
      <c r="BR1339" s="96"/>
      <c r="BS1339" s="96"/>
      <c r="BT1339" s="96"/>
      <c r="BU1339" s="96"/>
      <c r="BV1339" s="96"/>
      <c r="BW1339" s="96"/>
      <c r="BX1339" s="96"/>
      <c r="BY1339" s="96"/>
      <c r="BZ1339" s="96"/>
      <c r="CA1339" s="96"/>
      <c r="CB1339" s="96"/>
      <c r="CC1339" s="96"/>
      <c r="CD1339" s="96"/>
      <c r="CE1339" s="96"/>
      <c r="CF1339" s="96"/>
      <c r="CG1339" s="96"/>
      <c r="CH1339" s="96"/>
      <c r="CI1339" s="96"/>
      <c r="CJ1339" s="96"/>
      <c r="CK1339" s="96"/>
      <c r="CL1339" s="96"/>
      <c r="CM1339" s="96"/>
      <c r="CN1339" s="96"/>
      <c r="CO1339" s="96"/>
      <c r="CP1339" s="96"/>
      <c r="CQ1339" s="96"/>
      <c r="CR1339" s="96"/>
      <c r="CS1339" s="96"/>
      <c r="CT1339" s="96"/>
      <c r="CU1339" s="96"/>
      <c r="CV1339" s="96"/>
      <c r="CW1339" s="96"/>
      <c r="CX1339" s="96"/>
      <c r="CY1339" s="96"/>
      <c r="CZ1339" s="96"/>
      <c r="DA1339" s="96"/>
      <c r="DB1339" s="96"/>
      <c r="DC1339" s="96"/>
      <c r="DD1339" s="96"/>
      <c r="DE1339" s="96"/>
      <c r="DF1339" s="96"/>
      <c r="DG1339" s="96"/>
      <c r="DH1339" s="96"/>
      <c r="DI1339" s="96"/>
      <c r="DJ1339" s="96"/>
      <c r="DK1339" s="96"/>
      <c r="DL1339" s="96"/>
      <c r="DM1339" s="96"/>
      <c r="DN1339" s="96"/>
      <c r="DO1339" s="96"/>
      <c r="DP1339" s="96"/>
      <c r="DQ1339" s="96"/>
      <c r="DR1339" s="96"/>
      <c r="DS1339" s="96"/>
      <c r="DT1339" s="96"/>
      <c r="DU1339" s="96"/>
      <c r="DV1339" s="96"/>
      <c r="DW1339" s="96"/>
      <c r="DX1339" s="96"/>
      <c r="DY1339" s="96"/>
    </row>
    <row r="1340" spans="1:129" x14ac:dyDescent="0.25">
      <c r="A1340" s="19" t="s">
        <v>4</v>
      </c>
      <c r="B1340" s="5">
        <v>83</v>
      </c>
      <c r="D1340" s="5">
        <f>B1340-F1340</f>
        <v>83</v>
      </c>
      <c r="F1340" s="5">
        <f>SUM(J1340:AT1340)</f>
        <v>0</v>
      </c>
      <c r="I1340" s="96"/>
      <c r="J1340" s="95"/>
      <c r="K1340" s="107"/>
      <c r="L1340" s="96"/>
      <c r="M1340" s="107"/>
      <c r="N1340" s="96"/>
      <c r="O1340" s="96"/>
      <c r="P1340" s="95"/>
      <c r="Q1340" s="96"/>
      <c r="R1340" s="52"/>
      <c r="S1340" s="52"/>
      <c r="T1340" s="52"/>
      <c r="U1340" s="52"/>
      <c r="V1340" s="52"/>
      <c r="W1340" s="52"/>
      <c r="X1340" s="52"/>
      <c r="Y1340" s="52"/>
      <c r="Z1340" s="52"/>
      <c r="AA1340" s="52"/>
      <c r="AB1340" s="52"/>
      <c r="AC1340" s="52"/>
      <c r="AD1340" s="52"/>
      <c r="AE1340" s="52"/>
      <c r="AF1340" s="52"/>
      <c r="AG1340" s="52"/>
      <c r="AH1340" s="52"/>
      <c r="AI1340" s="52"/>
      <c r="AJ1340" s="52"/>
      <c r="AK1340" s="52"/>
      <c r="AL1340" s="52"/>
      <c r="AM1340" s="52"/>
      <c r="AN1340" s="52"/>
      <c r="AO1340" s="52"/>
      <c r="AP1340" s="52"/>
      <c r="AQ1340" s="52"/>
      <c r="AR1340" s="52"/>
      <c r="AS1340" s="52"/>
      <c r="AT1340" s="52"/>
      <c r="AU1340" s="52"/>
      <c r="AV1340" s="52"/>
      <c r="AW1340" s="52"/>
      <c r="AX1340" s="52"/>
      <c r="AY1340" s="52"/>
      <c r="AZ1340" s="52"/>
      <c r="BA1340" s="52"/>
      <c r="BB1340" s="52"/>
      <c r="BC1340" s="52"/>
      <c r="BD1340" s="52"/>
      <c r="BE1340" s="52"/>
      <c r="BF1340" s="52"/>
      <c r="BG1340" s="52"/>
      <c r="BH1340" s="52"/>
      <c r="BI1340" s="52"/>
      <c r="BJ1340" s="52"/>
      <c r="BK1340" s="52"/>
      <c r="BL1340" s="52"/>
      <c r="BM1340" s="52"/>
      <c r="BN1340" s="52"/>
      <c r="BO1340" s="52"/>
      <c r="BP1340" s="52"/>
      <c r="BQ1340" s="52"/>
      <c r="BR1340" s="52"/>
      <c r="BS1340" s="52"/>
      <c r="BT1340" s="52"/>
      <c r="BU1340" s="52"/>
      <c r="BV1340" s="52"/>
      <c r="BW1340" s="52"/>
      <c r="BX1340" s="52"/>
      <c r="BY1340" s="52"/>
      <c r="BZ1340" s="52"/>
      <c r="CA1340" s="52"/>
      <c r="CB1340" s="52"/>
      <c r="CC1340" s="52"/>
      <c r="CD1340" s="52"/>
      <c r="CE1340" s="52"/>
      <c r="CF1340" s="52"/>
      <c r="CG1340" s="52"/>
      <c r="CH1340" s="52"/>
      <c r="CI1340" s="52"/>
      <c r="CJ1340" s="52"/>
      <c r="CK1340" s="52"/>
      <c r="CL1340" s="52"/>
      <c r="CM1340" s="52"/>
      <c r="CN1340" s="52"/>
      <c r="CO1340" s="52"/>
      <c r="CP1340" s="52"/>
      <c r="CQ1340" s="52"/>
      <c r="CR1340" s="52"/>
      <c r="CS1340" s="52"/>
      <c r="CT1340" s="52"/>
      <c r="CU1340" s="52"/>
      <c r="CV1340" s="52"/>
      <c r="CW1340" s="52"/>
      <c r="CX1340" s="52"/>
      <c r="CY1340" s="52"/>
      <c r="CZ1340" s="52"/>
      <c r="DA1340" s="52"/>
      <c r="DB1340" s="52"/>
      <c r="DC1340" s="52"/>
      <c r="DD1340" s="52"/>
      <c r="DE1340" s="52"/>
      <c r="DF1340" s="52"/>
      <c r="DG1340" s="52"/>
      <c r="DH1340" s="52"/>
      <c r="DI1340" s="52"/>
      <c r="DJ1340" s="52"/>
      <c r="DK1340" s="52"/>
      <c r="DL1340" s="52"/>
      <c r="DM1340" s="52"/>
      <c r="DN1340" s="52"/>
      <c r="DO1340" s="52"/>
      <c r="DP1340" s="52"/>
      <c r="DQ1340" s="52"/>
      <c r="DR1340" s="52"/>
      <c r="DS1340" s="52"/>
      <c r="DT1340" s="52"/>
      <c r="DU1340" s="52"/>
      <c r="DV1340" s="52"/>
      <c r="DW1340" s="52"/>
      <c r="DX1340" s="52"/>
      <c r="DY1340" s="52"/>
    </row>
    <row r="1341" spans="1:129" x14ac:dyDescent="0.25">
      <c r="A1341" s="19" t="s">
        <v>5</v>
      </c>
      <c r="B1341" s="5">
        <v>83</v>
      </c>
      <c r="D1341" s="5">
        <f t="shared" ref="D1341:D1351" si="223">B1341-F1341</f>
        <v>83</v>
      </c>
      <c r="F1341" s="5">
        <f t="shared" ref="F1341:F1351" si="224">SUM(J1341:AT1341)</f>
        <v>0</v>
      </c>
      <c r="I1341" s="52"/>
      <c r="J1341" s="103"/>
      <c r="K1341" s="55"/>
      <c r="L1341" s="52"/>
      <c r="M1341" s="55"/>
      <c r="N1341" s="52"/>
      <c r="O1341" s="52"/>
      <c r="P1341" s="95"/>
      <c r="Q1341" s="52"/>
      <c r="R1341" s="52"/>
      <c r="S1341" s="52"/>
      <c r="T1341" s="52"/>
      <c r="U1341" s="52"/>
      <c r="V1341" s="52"/>
      <c r="W1341" s="52"/>
      <c r="X1341" s="52"/>
      <c r="Y1341" s="52"/>
      <c r="Z1341" s="52"/>
      <c r="AA1341" s="52"/>
      <c r="AB1341" s="52"/>
      <c r="AC1341" s="52"/>
      <c r="AD1341" s="52"/>
      <c r="AE1341" s="52"/>
      <c r="AF1341" s="52"/>
      <c r="AG1341" s="52"/>
      <c r="AH1341" s="52"/>
      <c r="AI1341" s="52"/>
      <c r="AJ1341" s="52"/>
      <c r="AK1341" s="52"/>
      <c r="AL1341" s="52"/>
      <c r="AM1341" s="52"/>
      <c r="AN1341" s="52"/>
      <c r="AO1341" s="52"/>
      <c r="AP1341" s="52"/>
      <c r="AQ1341" s="52"/>
      <c r="AR1341" s="52"/>
      <c r="AS1341" s="52"/>
      <c r="AT1341" s="52"/>
      <c r="AU1341" s="52"/>
      <c r="AV1341" s="52"/>
      <c r="AW1341" s="52"/>
      <c r="AX1341" s="52"/>
      <c r="AY1341" s="52"/>
      <c r="AZ1341" s="52"/>
      <c r="BA1341" s="52"/>
      <c r="BB1341" s="52"/>
      <c r="BC1341" s="52"/>
      <c r="BD1341" s="52"/>
      <c r="BE1341" s="52"/>
      <c r="BF1341" s="52"/>
      <c r="BG1341" s="52"/>
      <c r="BH1341" s="52"/>
      <c r="BI1341" s="52"/>
      <c r="BJ1341" s="52"/>
      <c r="BK1341" s="52"/>
      <c r="BL1341" s="52"/>
      <c r="BM1341" s="52"/>
      <c r="BN1341" s="52"/>
      <c r="BO1341" s="52"/>
      <c r="BP1341" s="52"/>
      <c r="BQ1341" s="52"/>
      <c r="BR1341" s="52"/>
      <c r="BS1341" s="52"/>
      <c r="BT1341" s="52"/>
      <c r="BU1341" s="52"/>
      <c r="BV1341" s="52"/>
      <c r="BW1341" s="52"/>
      <c r="BX1341" s="52"/>
      <c r="BY1341" s="52"/>
      <c r="BZ1341" s="52"/>
      <c r="CA1341" s="52"/>
      <c r="CB1341" s="52"/>
      <c r="CC1341" s="52"/>
      <c r="CD1341" s="52"/>
      <c r="CE1341" s="52"/>
      <c r="CF1341" s="52"/>
      <c r="CG1341" s="52"/>
      <c r="CH1341" s="52"/>
      <c r="CI1341" s="52"/>
      <c r="CJ1341" s="52"/>
      <c r="CK1341" s="52"/>
      <c r="CL1341" s="52"/>
      <c r="CM1341" s="52"/>
      <c r="CN1341" s="52"/>
      <c r="CO1341" s="52"/>
      <c r="CP1341" s="52"/>
      <c r="CQ1341" s="52"/>
      <c r="CR1341" s="52"/>
      <c r="CS1341" s="52"/>
      <c r="CT1341" s="52"/>
      <c r="CU1341" s="52"/>
      <c r="CV1341" s="52"/>
      <c r="CW1341" s="52"/>
      <c r="CX1341" s="52"/>
      <c r="CY1341" s="52"/>
      <c r="CZ1341" s="52"/>
      <c r="DA1341" s="52"/>
      <c r="DB1341" s="52"/>
      <c r="DC1341" s="52"/>
      <c r="DD1341" s="52"/>
      <c r="DE1341" s="52"/>
      <c r="DF1341" s="52"/>
      <c r="DG1341" s="52"/>
      <c r="DH1341" s="52"/>
      <c r="DI1341" s="52"/>
      <c r="DJ1341" s="52"/>
      <c r="DK1341" s="52"/>
      <c r="DL1341" s="52"/>
      <c r="DM1341" s="52"/>
      <c r="DN1341" s="52"/>
      <c r="DO1341" s="52"/>
      <c r="DP1341" s="52"/>
      <c r="DQ1341" s="52"/>
      <c r="DR1341" s="52"/>
      <c r="DS1341" s="52"/>
      <c r="DT1341" s="52"/>
      <c r="DU1341" s="52"/>
      <c r="DV1341" s="52"/>
      <c r="DW1341" s="52"/>
      <c r="DX1341" s="52"/>
      <c r="DY1341" s="52"/>
    </row>
    <row r="1342" spans="1:129" x14ac:dyDescent="0.25">
      <c r="A1342" s="19" t="s">
        <v>6</v>
      </c>
      <c r="B1342" s="5">
        <v>83</v>
      </c>
      <c r="D1342" s="5">
        <f t="shared" si="223"/>
        <v>83</v>
      </c>
      <c r="F1342" s="5">
        <f t="shared" si="224"/>
        <v>0</v>
      </c>
      <c r="I1342" s="52"/>
      <c r="J1342" s="103"/>
      <c r="K1342" s="55"/>
      <c r="L1342" s="52"/>
      <c r="M1342" s="55"/>
      <c r="N1342" s="52"/>
      <c r="O1342" s="52"/>
      <c r="P1342" s="95"/>
      <c r="Q1342" s="52"/>
      <c r="R1342" s="52"/>
      <c r="S1342" s="52"/>
      <c r="T1342" s="52"/>
      <c r="U1342" s="52"/>
      <c r="V1342" s="52"/>
      <c r="W1342" s="52"/>
      <c r="X1342" s="52"/>
      <c r="Y1342" s="52"/>
      <c r="Z1342" s="52"/>
      <c r="AA1342" s="52"/>
      <c r="AB1342" s="52"/>
      <c r="AC1342" s="52"/>
      <c r="AD1342" s="52"/>
      <c r="AE1342" s="52"/>
      <c r="AF1342" s="52"/>
      <c r="AG1342" s="52"/>
      <c r="AH1342" s="52"/>
      <c r="AI1342" s="52"/>
      <c r="AJ1342" s="52"/>
      <c r="AK1342" s="52"/>
      <c r="AL1342" s="52"/>
      <c r="AM1342" s="52"/>
      <c r="AN1342" s="52"/>
      <c r="AO1342" s="52"/>
      <c r="AP1342" s="52"/>
      <c r="AQ1342" s="52"/>
      <c r="AR1342" s="52"/>
      <c r="AS1342" s="52"/>
      <c r="AT1342" s="52"/>
      <c r="AU1342" s="52"/>
      <c r="AV1342" s="52"/>
      <c r="AW1342" s="52"/>
      <c r="AX1342" s="52"/>
      <c r="AY1342" s="52"/>
      <c r="AZ1342" s="52"/>
      <c r="BA1342" s="52"/>
      <c r="BB1342" s="52"/>
      <c r="BC1342" s="52"/>
      <c r="BD1342" s="52"/>
      <c r="BE1342" s="52"/>
      <c r="BF1342" s="52"/>
      <c r="BG1342" s="52"/>
      <c r="BH1342" s="52"/>
      <c r="BI1342" s="52"/>
      <c r="BJ1342" s="52"/>
      <c r="BK1342" s="52"/>
      <c r="BL1342" s="52"/>
      <c r="BM1342" s="52"/>
      <c r="BN1342" s="52"/>
      <c r="BO1342" s="52"/>
      <c r="BP1342" s="52"/>
      <c r="BQ1342" s="52"/>
      <c r="BR1342" s="52"/>
      <c r="BS1342" s="52"/>
      <c r="BT1342" s="52"/>
      <c r="BU1342" s="52"/>
      <c r="BV1342" s="52"/>
      <c r="BW1342" s="52"/>
      <c r="BX1342" s="52"/>
      <c r="BY1342" s="52"/>
      <c r="BZ1342" s="52"/>
      <c r="CA1342" s="52"/>
      <c r="CB1342" s="52"/>
      <c r="CC1342" s="52"/>
      <c r="CD1342" s="52"/>
      <c r="CE1342" s="52"/>
      <c r="CF1342" s="52"/>
      <c r="CG1342" s="52"/>
      <c r="CH1342" s="52"/>
      <c r="CI1342" s="52"/>
      <c r="CJ1342" s="52"/>
      <c r="CK1342" s="52"/>
      <c r="CL1342" s="52"/>
      <c r="CM1342" s="52"/>
      <c r="CN1342" s="52"/>
      <c r="CO1342" s="52"/>
      <c r="CP1342" s="52"/>
      <c r="CQ1342" s="52"/>
      <c r="CR1342" s="52"/>
      <c r="CS1342" s="52"/>
      <c r="CT1342" s="52"/>
      <c r="CU1342" s="52"/>
      <c r="CV1342" s="52"/>
      <c r="CW1342" s="52"/>
      <c r="CX1342" s="52"/>
      <c r="CY1342" s="52"/>
      <c r="CZ1342" s="52"/>
      <c r="DA1342" s="52"/>
      <c r="DB1342" s="52"/>
      <c r="DC1342" s="52"/>
      <c r="DD1342" s="52"/>
      <c r="DE1342" s="52"/>
      <c r="DF1342" s="52"/>
      <c r="DG1342" s="52"/>
      <c r="DH1342" s="52"/>
      <c r="DI1342" s="52"/>
      <c r="DJ1342" s="52"/>
      <c r="DK1342" s="52"/>
      <c r="DL1342" s="52"/>
      <c r="DM1342" s="52"/>
      <c r="DN1342" s="52"/>
      <c r="DO1342" s="52"/>
      <c r="DP1342" s="52"/>
      <c r="DQ1342" s="52"/>
      <c r="DR1342" s="52"/>
      <c r="DS1342" s="52"/>
      <c r="DT1342" s="52"/>
      <c r="DU1342" s="52"/>
      <c r="DV1342" s="52"/>
      <c r="DW1342" s="52"/>
      <c r="DX1342" s="52"/>
      <c r="DY1342" s="52"/>
    </row>
    <row r="1343" spans="1:129" x14ac:dyDescent="0.25">
      <c r="A1343" s="19" t="s">
        <v>7</v>
      </c>
      <c r="B1343" s="5">
        <v>83</v>
      </c>
      <c r="D1343" s="5">
        <f t="shared" si="223"/>
        <v>83</v>
      </c>
      <c r="F1343" s="5">
        <f t="shared" si="224"/>
        <v>0</v>
      </c>
      <c r="I1343" s="52"/>
      <c r="J1343" s="103"/>
      <c r="K1343" s="55"/>
      <c r="L1343" s="52"/>
      <c r="M1343" s="55"/>
      <c r="N1343" s="52"/>
      <c r="O1343" s="52"/>
      <c r="P1343" s="95"/>
      <c r="Q1343" s="52"/>
      <c r="R1343" s="52"/>
      <c r="S1343" s="52"/>
      <c r="T1343" s="52"/>
      <c r="U1343" s="52"/>
      <c r="V1343" s="52"/>
      <c r="W1343" s="52"/>
      <c r="X1343" s="52"/>
      <c r="Y1343" s="52"/>
      <c r="Z1343" s="52"/>
      <c r="AA1343" s="52"/>
      <c r="AB1343" s="52"/>
      <c r="AC1343" s="52"/>
      <c r="AD1343" s="52"/>
      <c r="AE1343" s="52"/>
      <c r="AF1343" s="52"/>
      <c r="AG1343" s="52"/>
      <c r="AH1343" s="52"/>
      <c r="AI1343" s="52"/>
      <c r="AJ1343" s="52"/>
      <c r="AK1343" s="52"/>
      <c r="AL1343" s="52"/>
      <c r="AM1343" s="52"/>
      <c r="AN1343" s="52"/>
      <c r="AO1343" s="52"/>
      <c r="AP1343" s="52"/>
      <c r="AQ1343" s="52"/>
      <c r="AR1343" s="52"/>
      <c r="AS1343" s="52"/>
      <c r="AT1343" s="52"/>
      <c r="AU1343" s="52"/>
      <c r="AV1343" s="52"/>
      <c r="AW1343" s="52"/>
      <c r="AX1343" s="52"/>
      <c r="AY1343" s="52"/>
      <c r="AZ1343" s="52"/>
      <c r="BA1343" s="52"/>
      <c r="BB1343" s="52"/>
      <c r="BC1343" s="52"/>
      <c r="BD1343" s="52"/>
      <c r="BE1343" s="52"/>
      <c r="BF1343" s="52"/>
      <c r="BG1343" s="52"/>
      <c r="BH1343" s="52"/>
      <c r="BI1343" s="52"/>
      <c r="BJ1343" s="52"/>
      <c r="BK1343" s="52"/>
      <c r="BL1343" s="52"/>
      <c r="BM1343" s="52"/>
      <c r="BN1343" s="52"/>
      <c r="BO1343" s="52"/>
      <c r="BP1343" s="52"/>
      <c r="BQ1343" s="52"/>
      <c r="BR1343" s="52"/>
      <c r="BS1343" s="52"/>
      <c r="BT1343" s="52"/>
      <c r="BU1343" s="52"/>
      <c r="BV1343" s="52"/>
      <c r="BW1343" s="52"/>
      <c r="BX1343" s="52"/>
      <c r="BY1343" s="52"/>
      <c r="BZ1343" s="52"/>
      <c r="CA1343" s="52"/>
      <c r="CB1343" s="52"/>
      <c r="CC1343" s="52"/>
      <c r="CD1343" s="52"/>
      <c r="CE1343" s="52"/>
      <c r="CF1343" s="52"/>
      <c r="CG1343" s="52"/>
      <c r="CH1343" s="52"/>
      <c r="CI1343" s="52"/>
      <c r="CJ1343" s="52"/>
      <c r="CK1343" s="52"/>
      <c r="CL1343" s="52"/>
      <c r="CM1343" s="52"/>
      <c r="CN1343" s="52"/>
      <c r="CO1343" s="52"/>
      <c r="CP1343" s="52"/>
      <c r="CQ1343" s="52"/>
      <c r="CR1343" s="52"/>
      <c r="CS1343" s="52"/>
      <c r="CT1343" s="52"/>
      <c r="CU1343" s="52"/>
      <c r="CV1343" s="52"/>
      <c r="CW1343" s="52"/>
      <c r="CX1343" s="52"/>
      <c r="CY1343" s="52"/>
      <c r="CZ1343" s="52"/>
      <c r="DA1343" s="52"/>
      <c r="DB1343" s="52"/>
      <c r="DC1343" s="52"/>
      <c r="DD1343" s="52"/>
      <c r="DE1343" s="52"/>
      <c r="DF1343" s="52"/>
      <c r="DG1343" s="52"/>
      <c r="DH1343" s="52"/>
      <c r="DI1343" s="52"/>
      <c r="DJ1343" s="52"/>
      <c r="DK1343" s="52"/>
      <c r="DL1343" s="52"/>
      <c r="DM1343" s="52"/>
      <c r="DN1343" s="52"/>
      <c r="DO1343" s="52"/>
      <c r="DP1343" s="52"/>
      <c r="DQ1343" s="52"/>
      <c r="DR1343" s="52"/>
      <c r="DS1343" s="52"/>
      <c r="DT1343" s="52"/>
      <c r="DU1343" s="52"/>
      <c r="DV1343" s="52"/>
      <c r="DW1343" s="52"/>
      <c r="DX1343" s="52"/>
      <c r="DY1343" s="52"/>
    </row>
    <row r="1344" spans="1:129" x14ac:dyDescent="0.25">
      <c r="A1344" s="19" t="s">
        <v>55</v>
      </c>
      <c r="B1344" s="5">
        <v>83</v>
      </c>
      <c r="D1344" s="5">
        <f t="shared" si="223"/>
        <v>83</v>
      </c>
      <c r="F1344" s="5">
        <f t="shared" si="224"/>
        <v>0</v>
      </c>
      <c r="I1344" s="52"/>
      <c r="J1344" s="103"/>
      <c r="K1344" s="55"/>
      <c r="L1344" s="52"/>
      <c r="M1344" s="55"/>
      <c r="N1344" s="52"/>
      <c r="O1344" s="52"/>
      <c r="P1344" s="95"/>
      <c r="Q1344" s="52"/>
      <c r="R1344" s="52"/>
      <c r="S1344" s="52"/>
      <c r="T1344" s="52"/>
      <c r="U1344" s="52"/>
      <c r="V1344" s="52"/>
      <c r="W1344" s="52"/>
      <c r="X1344" s="52"/>
      <c r="Y1344" s="52"/>
      <c r="Z1344" s="52"/>
      <c r="AA1344" s="52"/>
      <c r="AB1344" s="52"/>
      <c r="AC1344" s="52"/>
      <c r="AD1344" s="52"/>
      <c r="AE1344" s="52"/>
      <c r="AF1344" s="52"/>
      <c r="AG1344" s="52"/>
      <c r="AH1344" s="52"/>
      <c r="AI1344" s="52"/>
      <c r="AJ1344" s="52"/>
      <c r="AK1344" s="52"/>
      <c r="AL1344" s="52"/>
      <c r="AM1344" s="52"/>
      <c r="AN1344" s="52"/>
      <c r="AO1344" s="52"/>
      <c r="AP1344" s="52"/>
      <c r="AQ1344" s="52"/>
      <c r="AR1344" s="52"/>
      <c r="AS1344" s="52"/>
      <c r="AT1344" s="52"/>
      <c r="AU1344" s="52"/>
      <c r="AV1344" s="52"/>
      <c r="AW1344" s="52"/>
      <c r="AX1344" s="52"/>
      <c r="AY1344" s="52"/>
      <c r="AZ1344" s="52"/>
      <c r="BA1344" s="52"/>
      <c r="BB1344" s="52"/>
      <c r="BC1344" s="52"/>
      <c r="BD1344" s="52"/>
      <c r="BE1344" s="52"/>
      <c r="BF1344" s="52"/>
      <c r="BG1344" s="52"/>
      <c r="BH1344" s="52"/>
      <c r="BI1344" s="52"/>
      <c r="BJ1344" s="52"/>
      <c r="BK1344" s="52"/>
      <c r="BL1344" s="52"/>
      <c r="BM1344" s="52"/>
      <c r="BN1344" s="52"/>
      <c r="BO1344" s="52"/>
      <c r="BP1344" s="52"/>
      <c r="BQ1344" s="52"/>
      <c r="BR1344" s="52"/>
      <c r="BS1344" s="52"/>
      <c r="BT1344" s="52"/>
      <c r="BU1344" s="52"/>
      <c r="BV1344" s="52"/>
      <c r="BW1344" s="52"/>
      <c r="BX1344" s="52"/>
      <c r="BY1344" s="52"/>
      <c r="BZ1344" s="52"/>
      <c r="CA1344" s="52"/>
      <c r="CB1344" s="52"/>
      <c r="CC1344" s="52"/>
      <c r="CD1344" s="52"/>
      <c r="CE1344" s="52"/>
      <c r="CF1344" s="52"/>
      <c r="CG1344" s="52"/>
      <c r="CH1344" s="52"/>
      <c r="CI1344" s="52"/>
      <c r="CJ1344" s="52"/>
      <c r="CK1344" s="52"/>
      <c r="CL1344" s="52"/>
      <c r="CM1344" s="52"/>
      <c r="CN1344" s="52"/>
      <c r="CO1344" s="52"/>
      <c r="CP1344" s="52"/>
      <c r="CQ1344" s="52"/>
      <c r="CR1344" s="52"/>
      <c r="CS1344" s="52"/>
      <c r="CT1344" s="52"/>
      <c r="CU1344" s="52"/>
      <c r="CV1344" s="52"/>
      <c r="CW1344" s="52"/>
      <c r="CX1344" s="52"/>
      <c r="CY1344" s="52"/>
      <c r="CZ1344" s="52"/>
      <c r="DA1344" s="52"/>
      <c r="DB1344" s="52"/>
      <c r="DC1344" s="52"/>
      <c r="DD1344" s="52"/>
      <c r="DE1344" s="52"/>
      <c r="DF1344" s="52"/>
      <c r="DG1344" s="52"/>
      <c r="DH1344" s="52"/>
      <c r="DI1344" s="52"/>
      <c r="DJ1344" s="52"/>
      <c r="DK1344" s="52"/>
      <c r="DL1344" s="52"/>
      <c r="DM1344" s="52"/>
      <c r="DN1344" s="52"/>
      <c r="DO1344" s="52"/>
      <c r="DP1344" s="52"/>
      <c r="DQ1344" s="52"/>
      <c r="DR1344" s="52"/>
      <c r="DS1344" s="52"/>
      <c r="DT1344" s="52"/>
      <c r="DU1344" s="52"/>
      <c r="DV1344" s="52"/>
      <c r="DW1344" s="52"/>
      <c r="DX1344" s="52"/>
      <c r="DY1344" s="52"/>
    </row>
    <row r="1345" spans="1:129" x14ac:dyDescent="0.25">
      <c r="A1345" s="19" t="s">
        <v>9</v>
      </c>
      <c r="B1345" s="5">
        <v>83</v>
      </c>
      <c r="D1345" s="5">
        <f t="shared" si="223"/>
        <v>83</v>
      </c>
      <c r="F1345" s="5">
        <f t="shared" si="224"/>
        <v>0</v>
      </c>
      <c r="I1345" s="52"/>
      <c r="J1345" s="103"/>
      <c r="K1345" s="55"/>
      <c r="L1345" s="52"/>
      <c r="M1345" s="55"/>
      <c r="N1345" s="52"/>
      <c r="O1345" s="52"/>
      <c r="P1345" s="95"/>
      <c r="Q1345" s="52"/>
      <c r="R1345" s="52"/>
      <c r="S1345" s="52"/>
      <c r="T1345" s="52"/>
      <c r="U1345" s="52"/>
      <c r="V1345" s="52"/>
      <c r="W1345" s="52"/>
      <c r="X1345" s="52"/>
      <c r="Y1345" s="52"/>
      <c r="Z1345" s="52"/>
      <c r="AA1345" s="52"/>
      <c r="AB1345" s="52"/>
      <c r="AC1345" s="52"/>
      <c r="AD1345" s="52"/>
      <c r="AE1345" s="52"/>
      <c r="AF1345" s="52"/>
      <c r="AG1345" s="52"/>
      <c r="AH1345" s="52"/>
      <c r="AI1345" s="52"/>
      <c r="AJ1345" s="52"/>
      <c r="AK1345" s="52"/>
      <c r="AL1345" s="52"/>
      <c r="AM1345" s="52"/>
      <c r="AN1345" s="52"/>
      <c r="AO1345" s="52"/>
      <c r="AP1345" s="52"/>
      <c r="AQ1345" s="52"/>
      <c r="AR1345" s="52"/>
      <c r="AS1345" s="52"/>
      <c r="AT1345" s="52"/>
      <c r="AU1345" s="52"/>
      <c r="AV1345" s="52"/>
      <c r="AW1345" s="52"/>
      <c r="AX1345" s="52"/>
      <c r="AY1345" s="52"/>
      <c r="AZ1345" s="52"/>
      <c r="BA1345" s="52"/>
      <c r="BB1345" s="52"/>
      <c r="BC1345" s="52"/>
      <c r="BD1345" s="52"/>
      <c r="BE1345" s="52"/>
      <c r="BF1345" s="52"/>
      <c r="BG1345" s="52"/>
      <c r="BH1345" s="52"/>
      <c r="BI1345" s="52"/>
      <c r="BJ1345" s="52"/>
      <c r="BK1345" s="52"/>
      <c r="BL1345" s="52"/>
      <c r="BM1345" s="52"/>
      <c r="BN1345" s="52"/>
      <c r="BO1345" s="52"/>
      <c r="BP1345" s="52"/>
      <c r="BQ1345" s="52"/>
      <c r="BR1345" s="52"/>
      <c r="BS1345" s="52"/>
      <c r="BT1345" s="52"/>
      <c r="BU1345" s="52"/>
      <c r="BV1345" s="52"/>
      <c r="BW1345" s="52"/>
      <c r="BX1345" s="52"/>
      <c r="BY1345" s="52"/>
      <c r="BZ1345" s="52"/>
      <c r="CA1345" s="52"/>
      <c r="CB1345" s="52"/>
      <c r="CC1345" s="52"/>
      <c r="CD1345" s="52"/>
      <c r="CE1345" s="52"/>
      <c r="CF1345" s="52"/>
      <c r="CG1345" s="52"/>
      <c r="CH1345" s="52"/>
      <c r="CI1345" s="52"/>
      <c r="CJ1345" s="52"/>
      <c r="CK1345" s="52"/>
      <c r="CL1345" s="52"/>
      <c r="CM1345" s="52"/>
      <c r="CN1345" s="52"/>
      <c r="CO1345" s="52"/>
      <c r="CP1345" s="52"/>
      <c r="CQ1345" s="52"/>
      <c r="CR1345" s="52"/>
      <c r="CS1345" s="52"/>
      <c r="CT1345" s="52"/>
      <c r="CU1345" s="52"/>
      <c r="CV1345" s="52"/>
      <c r="CW1345" s="52"/>
      <c r="CX1345" s="52"/>
      <c r="CY1345" s="52"/>
      <c r="CZ1345" s="52"/>
      <c r="DA1345" s="52"/>
      <c r="DB1345" s="52"/>
      <c r="DC1345" s="52"/>
      <c r="DD1345" s="52"/>
      <c r="DE1345" s="52"/>
      <c r="DF1345" s="52"/>
      <c r="DG1345" s="52"/>
      <c r="DH1345" s="52"/>
      <c r="DI1345" s="52"/>
      <c r="DJ1345" s="52"/>
      <c r="DK1345" s="52"/>
      <c r="DL1345" s="52"/>
      <c r="DM1345" s="52"/>
      <c r="DN1345" s="52"/>
      <c r="DO1345" s="52"/>
      <c r="DP1345" s="52"/>
      <c r="DQ1345" s="52"/>
      <c r="DR1345" s="52"/>
      <c r="DS1345" s="52"/>
      <c r="DT1345" s="52"/>
      <c r="DU1345" s="52"/>
      <c r="DV1345" s="52"/>
      <c r="DW1345" s="52"/>
      <c r="DX1345" s="52"/>
      <c r="DY1345" s="52"/>
    </row>
    <row r="1346" spans="1:129" x14ac:dyDescent="0.25">
      <c r="A1346" s="19" t="s">
        <v>10</v>
      </c>
      <c r="B1346" s="5">
        <v>83</v>
      </c>
      <c r="D1346" s="5">
        <f t="shared" si="223"/>
        <v>83</v>
      </c>
      <c r="F1346" s="5">
        <f t="shared" si="224"/>
        <v>0</v>
      </c>
      <c r="I1346" s="52"/>
      <c r="J1346" s="103"/>
      <c r="K1346" s="55"/>
      <c r="L1346" s="52"/>
      <c r="M1346" s="55"/>
      <c r="N1346" s="52"/>
      <c r="O1346" s="52"/>
      <c r="P1346" s="95"/>
      <c r="Q1346" s="52"/>
      <c r="R1346" s="52"/>
      <c r="S1346" s="52"/>
      <c r="T1346" s="52"/>
      <c r="U1346" s="52"/>
      <c r="V1346" s="52"/>
      <c r="W1346" s="52"/>
      <c r="X1346" s="52"/>
      <c r="Y1346" s="52"/>
      <c r="Z1346" s="52"/>
      <c r="AA1346" s="52"/>
      <c r="AB1346" s="52"/>
      <c r="AC1346" s="52"/>
      <c r="AD1346" s="52"/>
      <c r="AE1346" s="52"/>
      <c r="AF1346" s="52"/>
      <c r="AG1346" s="52"/>
      <c r="AH1346" s="52"/>
      <c r="AI1346" s="52"/>
      <c r="AJ1346" s="52"/>
      <c r="AK1346" s="52"/>
      <c r="AL1346" s="52"/>
      <c r="AM1346" s="52"/>
      <c r="AN1346" s="52"/>
      <c r="AO1346" s="52"/>
      <c r="AP1346" s="52"/>
      <c r="AQ1346" s="52"/>
      <c r="AR1346" s="52"/>
      <c r="AS1346" s="52"/>
      <c r="AT1346" s="52"/>
      <c r="AU1346" s="52"/>
      <c r="AV1346" s="52"/>
      <c r="AW1346" s="52"/>
      <c r="AX1346" s="52"/>
      <c r="AY1346" s="52"/>
      <c r="AZ1346" s="52"/>
      <c r="BA1346" s="52"/>
      <c r="BB1346" s="52"/>
      <c r="BC1346" s="52"/>
      <c r="BD1346" s="52"/>
      <c r="BE1346" s="52"/>
      <c r="BF1346" s="52"/>
      <c r="BG1346" s="52"/>
      <c r="BH1346" s="52"/>
      <c r="BI1346" s="52"/>
      <c r="BJ1346" s="52"/>
      <c r="BK1346" s="52"/>
      <c r="BL1346" s="52"/>
      <c r="BM1346" s="52"/>
      <c r="BN1346" s="52"/>
      <c r="BO1346" s="52"/>
      <c r="BP1346" s="52"/>
      <c r="BQ1346" s="52"/>
      <c r="BR1346" s="52"/>
      <c r="BS1346" s="52"/>
      <c r="BT1346" s="52"/>
      <c r="BU1346" s="52"/>
      <c r="BV1346" s="52"/>
      <c r="BW1346" s="52"/>
      <c r="BX1346" s="52"/>
      <c r="BY1346" s="52"/>
      <c r="BZ1346" s="52"/>
      <c r="CA1346" s="52"/>
      <c r="CB1346" s="52"/>
      <c r="CC1346" s="52"/>
      <c r="CD1346" s="52"/>
      <c r="CE1346" s="52"/>
      <c r="CF1346" s="52"/>
      <c r="CG1346" s="52"/>
      <c r="CH1346" s="52"/>
      <c r="CI1346" s="52"/>
      <c r="CJ1346" s="52"/>
      <c r="CK1346" s="52"/>
      <c r="CL1346" s="52"/>
      <c r="CM1346" s="52"/>
      <c r="CN1346" s="52"/>
      <c r="CO1346" s="52"/>
      <c r="CP1346" s="52"/>
      <c r="CQ1346" s="52"/>
      <c r="CR1346" s="52"/>
      <c r="CS1346" s="52"/>
      <c r="CT1346" s="52"/>
      <c r="CU1346" s="52"/>
      <c r="CV1346" s="52"/>
      <c r="CW1346" s="52"/>
      <c r="CX1346" s="52"/>
      <c r="CY1346" s="52"/>
      <c r="CZ1346" s="52"/>
      <c r="DA1346" s="52"/>
      <c r="DB1346" s="52"/>
      <c r="DC1346" s="52"/>
      <c r="DD1346" s="52"/>
      <c r="DE1346" s="52"/>
      <c r="DF1346" s="52"/>
      <c r="DG1346" s="52"/>
      <c r="DH1346" s="52"/>
      <c r="DI1346" s="52"/>
      <c r="DJ1346" s="52"/>
      <c r="DK1346" s="52"/>
      <c r="DL1346" s="52"/>
      <c r="DM1346" s="52"/>
      <c r="DN1346" s="52"/>
      <c r="DO1346" s="52"/>
      <c r="DP1346" s="52"/>
      <c r="DQ1346" s="52"/>
      <c r="DR1346" s="52"/>
      <c r="DS1346" s="52"/>
      <c r="DT1346" s="52"/>
      <c r="DU1346" s="52"/>
      <c r="DV1346" s="52"/>
      <c r="DW1346" s="52"/>
      <c r="DX1346" s="52"/>
      <c r="DY1346" s="52"/>
    </row>
    <row r="1347" spans="1:129" x14ac:dyDescent="0.25">
      <c r="A1347" s="19" t="s">
        <v>11</v>
      </c>
      <c r="B1347" s="5">
        <v>83</v>
      </c>
      <c r="D1347" s="5">
        <f t="shared" si="223"/>
        <v>83</v>
      </c>
      <c r="F1347" s="5">
        <f t="shared" si="224"/>
        <v>0</v>
      </c>
      <c r="I1347" s="52"/>
      <c r="J1347" s="103"/>
      <c r="K1347" s="55"/>
      <c r="L1347" s="52"/>
      <c r="M1347" s="55"/>
      <c r="N1347" s="52"/>
      <c r="O1347" s="52"/>
      <c r="P1347" s="95"/>
      <c r="Q1347" s="52"/>
      <c r="R1347" s="52"/>
      <c r="S1347" s="52"/>
      <c r="T1347" s="52"/>
      <c r="U1347" s="52"/>
      <c r="V1347" s="52"/>
      <c r="W1347" s="52"/>
      <c r="X1347" s="52"/>
      <c r="Y1347" s="52"/>
      <c r="Z1347" s="52"/>
      <c r="AA1347" s="52"/>
      <c r="AB1347" s="52"/>
      <c r="AC1347" s="52"/>
      <c r="AD1347" s="52"/>
      <c r="AE1347" s="52"/>
      <c r="AF1347" s="52"/>
      <c r="AG1347" s="52"/>
      <c r="AH1347" s="52"/>
      <c r="AI1347" s="52"/>
      <c r="AJ1347" s="52"/>
      <c r="AK1347" s="52"/>
      <c r="AL1347" s="52"/>
      <c r="AM1347" s="52"/>
      <c r="AN1347" s="52"/>
      <c r="AO1347" s="52"/>
      <c r="AP1347" s="52"/>
      <c r="AQ1347" s="52"/>
      <c r="AR1347" s="52"/>
      <c r="AS1347" s="52"/>
      <c r="AT1347" s="52"/>
      <c r="AU1347" s="52"/>
      <c r="AV1347" s="52"/>
      <c r="AW1347" s="52"/>
      <c r="AX1347" s="52"/>
      <c r="AY1347" s="52"/>
      <c r="AZ1347" s="52"/>
      <c r="BA1347" s="52"/>
      <c r="BB1347" s="52"/>
      <c r="BC1347" s="52"/>
      <c r="BD1347" s="52"/>
      <c r="BE1347" s="52"/>
      <c r="BF1347" s="52"/>
      <c r="BG1347" s="52"/>
      <c r="BH1347" s="52"/>
      <c r="BI1347" s="52"/>
      <c r="BJ1347" s="52"/>
      <c r="BK1347" s="52"/>
      <c r="BL1347" s="52"/>
      <c r="BM1347" s="52"/>
      <c r="BN1347" s="52"/>
      <c r="BO1347" s="52"/>
      <c r="BP1347" s="52"/>
      <c r="BQ1347" s="52"/>
      <c r="BR1347" s="52"/>
      <c r="BS1347" s="52"/>
      <c r="BT1347" s="52"/>
      <c r="BU1347" s="52"/>
      <c r="BV1347" s="52"/>
      <c r="BW1347" s="52"/>
      <c r="BX1347" s="52"/>
      <c r="BY1347" s="52"/>
      <c r="BZ1347" s="52"/>
      <c r="CA1347" s="52"/>
      <c r="CB1347" s="52"/>
      <c r="CC1347" s="52"/>
      <c r="CD1347" s="52"/>
      <c r="CE1347" s="52"/>
      <c r="CF1347" s="52"/>
      <c r="CG1347" s="52"/>
      <c r="CH1347" s="52"/>
      <c r="CI1347" s="52"/>
      <c r="CJ1347" s="52"/>
      <c r="CK1347" s="52"/>
      <c r="CL1347" s="52"/>
      <c r="CM1347" s="52"/>
      <c r="CN1347" s="52"/>
      <c r="CO1347" s="52"/>
      <c r="CP1347" s="52"/>
      <c r="CQ1347" s="52"/>
      <c r="CR1347" s="52"/>
      <c r="CS1347" s="52"/>
      <c r="CT1347" s="52"/>
      <c r="CU1347" s="52"/>
      <c r="CV1347" s="52"/>
      <c r="CW1347" s="52"/>
      <c r="CX1347" s="52"/>
      <c r="CY1347" s="52"/>
      <c r="CZ1347" s="52"/>
      <c r="DA1347" s="52"/>
      <c r="DB1347" s="52"/>
      <c r="DC1347" s="52"/>
      <c r="DD1347" s="52"/>
      <c r="DE1347" s="52"/>
      <c r="DF1347" s="52"/>
      <c r="DG1347" s="52"/>
      <c r="DH1347" s="52"/>
      <c r="DI1347" s="52"/>
      <c r="DJ1347" s="52"/>
      <c r="DK1347" s="52"/>
      <c r="DL1347" s="52"/>
      <c r="DM1347" s="52"/>
      <c r="DN1347" s="52"/>
      <c r="DO1347" s="52"/>
      <c r="DP1347" s="52"/>
      <c r="DQ1347" s="52"/>
      <c r="DR1347" s="52"/>
      <c r="DS1347" s="52"/>
      <c r="DT1347" s="52"/>
      <c r="DU1347" s="52"/>
      <c r="DV1347" s="52"/>
      <c r="DW1347" s="52"/>
      <c r="DX1347" s="52"/>
      <c r="DY1347" s="52"/>
    </row>
    <row r="1348" spans="1:129" x14ac:dyDescent="0.25">
      <c r="A1348" s="19" t="s">
        <v>12</v>
      </c>
      <c r="B1348" s="5">
        <v>84</v>
      </c>
      <c r="D1348" s="5">
        <f t="shared" si="223"/>
        <v>84</v>
      </c>
      <c r="F1348" s="5">
        <f t="shared" si="224"/>
        <v>0</v>
      </c>
      <c r="I1348" s="52"/>
      <c r="J1348" s="103"/>
      <c r="K1348" s="55"/>
      <c r="L1348" s="52"/>
      <c r="M1348" s="55"/>
      <c r="N1348" s="52"/>
      <c r="O1348" s="52"/>
      <c r="P1348" s="95"/>
      <c r="Q1348" s="52"/>
      <c r="R1348" s="52"/>
      <c r="S1348" s="52"/>
      <c r="T1348" s="52"/>
      <c r="U1348" s="52"/>
      <c r="V1348" s="52"/>
      <c r="W1348" s="52"/>
      <c r="X1348" s="52"/>
      <c r="Y1348" s="52"/>
      <c r="Z1348" s="52"/>
      <c r="AA1348" s="52"/>
      <c r="AB1348" s="52"/>
      <c r="AC1348" s="52"/>
      <c r="AD1348" s="52"/>
      <c r="AE1348" s="52"/>
      <c r="AF1348" s="52"/>
      <c r="AG1348" s="52"/>
      <c r="AH1348" s="52"/>
      <c r="AI1348" s="52"/>
      <c r="AJ1348" s="52"/>
      <c r="AK1348" s="52"/>
      <c r="AL1348" s="52"/>
      <c r="AM1348" s="52"/>
      <c r="AN1348" s="52"/>
      <c r="AO1348" s="52"/>
      <c r="AP1348" s="52"/>
      <c r="AQ1348" s="52"/>
      <c r="AR1348" s="52"/>
      <c r="AS1348" s="52"/>
      <c r="AT1348" s="52"/>
      <c r="AU1348" s="52"/>
      <c r="AV1348" s="52"/>
      <c r="AW1348" s="52"/>
      <c r="AX1348" s="52"/>
      <c r="AY1348" s="52"/>
      <c r="AZ1348" s="52"/>
      <c r="BA1348" s="52"/>
      <c r="BB1348" s="52"/>
      <c r="BC1348" s="52"/>
      <c r="BD1348" s="52"/>
      <c r="BE1348" s="52"/>
      <c r="BF1348" s="52"/>
      <c r="BG1348" s="52"/>
      <c r="BH1348" s="52"/>
      <c r="BI1348" s="52"/>
      <c r="BJ1348" s="52"/>
      <c r="BK1348" s="52"/>
      <c r="BL1348" s="52"/>
      <c r="BM1348" s="52"/>
      <c r="BN1348" s="52"/>
      <c r="BO1348" s="52"/>
      <c r="BP1348" s="52"/>
      <c r="BQ1348" s="52"/>
      <c r="BR1348" s="52"/>
      <c r="BS1348" s="52"/>
      <c r="BT1348" s="52"/>
      <c r="BU1348" s="52"/>
      <c r="BV1348" s="52"/>
      <c r="BW1348" s="52"/>
      <c r="BX1348" s="52"/>
      <c r="BY1348" s="52"/>
      <c r="BZ1348" s="52"/>
      <c r="CA1348" s="52"/>
      <c r="CB1348" s="52"/>
      <c r="CC1348" s="52"/>
      <c r="CD1348" s="52"/>
      <c r="CE1348" s="52"/>
      <c r="CF1348" s="52"/>
      <c r="CG1348" s="52"/>
      <c r="CH1348" s="52"/>
      <c r="CI1348" s="52"/>
      <c r="CJ1348" s="52"/>
      <c r="CK1348" s="52"/>
      <c r="CL1348" s="52"/>
      <c r="CM1348" s="52"/>
      <c r="CN1348" s="52"/>
      <c r="CO1348" s="52"/>
      <c r="CP1348" s="52"/>
      <c r="CQ1348" s="52"/>
      <c r="CR1348" s="52"/>
      <c r="CS1348" s="52"/>
      <c r="CT1348" s="52"/>
      <c r="CU1348" s="52"/>
      <c r="CV1348" s="52"/>
      <c r="CW1348" s="52"/>
      <c r="CX1348" s="52"/>
      <c r="CY1348" s="52"/>
      <c r="CZ1348" s="52"/>
      <c r="DA1348" s="52"/>
      <c r="DB1348" s="52"/>
      <c r="DC1348" s="52"/>
      <c r="DD1348" s="52"/>
      <c r="DE1348" s="52"/>
      <c r="DF1348" s="52"/>
      <c r="DG1348" s="52"/>
      <c r="DH1348" s="52"/>
      <c r="DI1348" s="52"/>
      <c r="DJ1348" s="52"/>
      <c r="DK1348" s="52"/>
      <c r="DL1348" s="52"/>
      <c r="DM1348" s="52"/>
      <c r="DN1348" s="52"/>
      <c r="DO1348" s="52"/>
      <c r="DP1348" s="52"/>
      <c r="DQ1348" s="52"/>
      <c r="DR1348" s="52"/>
      <c r="DS1348" s="52"/>
      <c r="DT1348" s="52"/>
      <c r="DU1348" s="52"/>
      <c r="DV1348" s="52"/>
      <c r="DW1348" s="52"/>
      <c r="DX1348" s="52"/>
      <c r="DY1348" s="52"/>
    </row>
    <row r="1349" spans="1:129" x14ac:dyDescent="0.25">
      <c r="A1349" s="19" t="s">
        <v>13</v>
      </c>
      <c r="B1349" s="5">
        <v>84</v>
      </c>
      <c r="D1349" s="5">
        <f t="shared" si="223"/>
        <v>84</v>
      </c>
      <c r="F1349" s="5">
        <f t="shared" si="224"/>
        <v>0</v>
      </c>
      <c r="I1349" s="52"/>
      <c r="J1349" s="103"/>
      <c r="K1349" s="55"/>
      <c r="L1349" s="52"/>
      <c r="M1349" s="55"/>
      <c r="N1349" s="52"/>
      <c r="O1349" s="52"/>
      <c r="P1349" s="95"/>
      <c r="Q1349" s="52"/>
      <c r="R1349" s="52"/>
      <c r="S1349" s="52"/>
      <c r="T1349" s="52"/>
      <c r="U1349" s="52"/>
      <c r="V1349" s="52"/>
      <c r="W1349" s="52"/>
      <c r="X1349" s="52"/>
      <c r="Y1349" s="52"/>
      <c r="Z1349" s="52"/>
      <c r="AA1349" s="52"/>
      <c r="AB1349" s="52"/>
      <c r="AC1349" s="52"/>
      <c r="AD1349" s="52"/>
      <c r="AE1349" s="52"/>
      <c r="AF1349" s="52"/>
      <c r="AG1349" s="52"/>
      <c r="AH1349" s="52"/>
      <c r="AI1349" s="52"/>
      <c r="AJ1349" s="52"/>
      <c r="AK1349" s="52"/>
      <c r="AL1349" s="52"/>
      <c r="AM1349" s="52"/>
      <c r="AN1349" s="52"/>
      <c r="AO1349" s="52"/>
      <c r="AP1349" s="52"/>
      <c r="AQ1349" s="52"/>
      <c r="AR1349" s="52"/>
      <c r="AS1349" s="52"/>
      <c r="AT1349" s="52"/>
      <c r="AU1349" s="52"/>
      <c r="AV1349" s="52"/>
      <c r="AW1349" s="52"/>
      <c r="AX1349" s="52"/>
      <c r="AY1349" s="52"/>
      <c r="AZ1349" s="52"/>
      <c r="BA1349" s="52"/>
      <c r="BB1349" s="52"/>
      <c r="BC1349" s="52"/>
      <c r="BD1349" s="52"/>
      <c r="BE1349" s="52"/>
      <c r="BF1349" s="52"/>
      <c r="BG1349" s="52"/>
      <c r="BH1349" s="52"/>
      <c r="BI1349" s="52"/>
      <c r="BJ1349" s="52"/>
      <c r="BK1349" s="52"/>
      <c r="BL1349" s="52"/>
      <c r="BM1349" s="52"/>
      <c r="BN1349" s="52"/>
      <c r="BO1349" s="52"/>
      <c r="BP1349" s="52"/>
      <c r="BQ1349" s="52"/>
      <c r="BR1349" s="52"/>
      <c r="BS1349" s="52"/>
      <c r="BT1349" s="52"/>
      <c r="BU1349" s="52"/>
      <c r="BV1349" s="52"/>
      <c r="BW1349" s="52"/>
      <c r="BX1349" s="52"/>
      <c r="BY1349" s="52"/>
      <c r="BZ1349" s="52"/>
      <c r="CA1349" s="52"/>
      <c r="CB1349" s="52"/>
      <c r="CC1349" s="52"/>
      <c r="CD1349" s="52"/>
      <c r="CE1349" s="52"/>
      <c r="CF1349" s="52"/>
      <c r="CG1349" s="52"/>
      <c r="CH1349" s="52"/>
      <c r="CI1349" s="52"/>
      <c r="CJ1349" s="52"/>
      <c r="CK1349" s="52"/>
      <c r="CL1349" s="52"/>
      <c r="CM1349" s="52"/>
      <c r="CN1349" s="52"/>
      <c r="CO1349" s="52"/>
      <c r="CP1349" s="52"/>
      <c r="CQ1349" s="52"/>
      <c r="CR1349" s="52"/>
      <c r="CS1349" s="52"/>
      <c r="CT1349" s="52"/>
      <c r="CU1349" s="52"/>
      <c r="CV1349" s="52"/>
      <c r="CW1349" s="52"/>
      <c r="CX1349" s="52"/>
      <c r="CY1349" s="52"/>
      <c r="CZ1349" s="52"/>
      <c r="DA1349" s="52"/>
      <c r="DB1349" s="52"/>
      <c r="DC1349" s="52"/>
      <c r="DD1349" s="52"/>
      <c r="DE1349" s="52"/>
      <c r="DF1349" s="52"/>
      <c r="DG1349" s="52"/>
      <c r="DH1349" s="52"/>
      <c r="DI1349" s="52"/>
      <c r="DJ1349" s="52"/>
      <c r="DK1349" s="52"/>
      <c r="DL1349" s="52"/>
      <c r="DM1349" s="52"/>
      <c r="DN1349" s="52"/>
      <c r="DO1349" s="52"/>
      <c r="DP1349" s="52"/>
      <c r="DQ1349" s="52"/>
      <c r="DR1349" s="52"/>
      <c r="DS1349" s="52"/>
      <c r="DT1349" s="52"/>
      <c r="DU1349" s="52"/>
      <c r="DV1349" s="52"/>
      <c r="DW1349" s="52"/>
      <c r="DX1349" s="52"/>
      <c r="DY1349" s="52"/>
    </row>
    <row r="1350" spans="1:129" x14ac:dyDescent="0.25">
      <c r="A1350" s="19" t="s">
        <v>14</v>
      </c>
      <c r="B1350" s="5">
        <v>84</v>
      </c>
      <c r="D1350" s="5">
        <f t="shared" si="223"/>
        <v>84</v>
      </c>
      <c r="F1350" s="5">
        <f t="shared" si="224"/>
        <v>0</v>
      </c>
      <c r="I1350" s="52"/>
      <c r="J1350" s="103"/>
      <c r="K1350" s="55"/>
      <c r="L1350" s="52"/>
      <c r="M1350" s="55"/>
      <c r="N1350" s="52"/>
      <c r="O1350" s="52"/>
      <c r="P1350" s="95"/>
      <c r="Q1350" s="52"/>
      <c r="R1350" s="52"/>
      <c r="S1350" s="52"/>
      <c r="T1350" s="52"/>
      <c r="U1350" s="52"/>
      <c r="V1350" s="52"/>
      <c r="W1350" s="52"/>
      <c r="X1350" s="52"/>
      <c r="Y1350" s="52"/>
      <c r="Z1350" s="52"/>
      <c r="AA1350" s="52"/>
      <c r="AB1350" s="52"/>
      <c r="AC1350" s="52"/>
      <c r="AD1350" s="52"/>
      <c r="AE1350" s="52"/>
      <c r="AF1350" s="52"/>
      <c r="AG1350" s="52"/>
      <c r="AH1350" s="52"/>
      <c r="AI1350" s="52"/>
      <c r="AJ1350" s="52"/>
      <c r="AK1350" s="52"/>
      <c r="AL1350" s="52"/>
      <c r="AM1350" s="52"/>
      <c r="AN1350" s="52"/>
      <c r="AO1350" s="52"/>
      <c r="AP1350" s="52"/>
      <c r="AQ1350" s="52"/>
      <c r="AR1350" s="52"/>
      <c r="AS1350" s="52"/>
      <c r="AT1350" s="52"/>
      <c r="AU1350" s="52"/>
      <c r="AV1350" s="52"/>
      <c r="AW1350" s="52"/>
      <c r="AX1350" s="52"/>
      <c r="AY1350" s="52"/>
      <c r="AZ1350" s="52"/>
      <c r="BA1350" s="52"/>
      <c r="BB1350" s="52"/>
      <c r="BC1350" s="52"/>
      <c r="BD1350" s="52"/>
      <c r="BE1350" s="52"/>
      <c r="BF1350" s="52"/>
      <c r="BG1350" s="52"/>
      <c r="BH1350" s="52"/>
      <c r="BI1350" s="52"/>
      <c r="BJ1350" s="52"/>
      <c r="BK1350" s="52"/>
      <c r="BL1350" s="52"/>
      <c r="BM1350" s="52"/>
      <c r="BN1350" s="52"/>
      <c r="BO1350" s="52"/>
      <c r="BP1350" s="52"/>
      <c r="BQ1350" s="52"/>
      <c r="BR1350" s="52"/>
      <c r="BS1350" s="52"/>
      <c r="BT1350" s="52"/>
      <c r="BU1350" s="52"/>
      <c r="BV1350" s="52"/>
      <c r="BW1350" s="52"/>
      <c r="BX1350" s="52"/>
      <c r="BY1350" s="52"/>
      <c r="BZ1350" s="52"/>
      <c r="CA1350" s="52"/>
      <c r="CB1350" s="52"/>
      <c r="CC1350" s="52"/>
      <c r="CD1350" s="52"/>
      <c r="CE1350" s="52"/>
      <c r="CF1350" s="52"/>
      <c r="CG1350" s="52"/>
      <c r="CH1350" s="52"/>
      <c r="CI1350" s="52"/>
      <c r="CJ1350" s="52"/>
      <c r="CK1350" s="52"/>
      <c r="CL1350" s="52"/>
      <c r="CM1350" s="52"/>
      <c r="CN1350" s="52"/>
      <c r="CO1350" s="52"/>
      <c r="CP1350" s="52"/>
      <c r="CQ1350" s="52"/>
      <c r="CR1350" s="52"/>
      <c r="CS1350" s="52"/>
      <c r="CT1350" s="52"/>
      <c r="CU1350" s="52"/>
      <c r="CV1350" s="52"/>
      <c r="CW1350" s="52"/>
      <c r="CX1350" s="52"/>
      <c r="CY1350" s="52"/>
      <c r="CZ1350" s="52"/>
      <c r="DA1350" s="52"/>
      <c r="DB1350" s="52"/>
      <c r="DC1350" s="52"/>
      <c r="DD1350" s="52"/>
      <c r="DE1350" s="52"/>
      <c r="DF1350" s="52"/>
      <c r="DG1350" s="52"/>
      <c r="DH1350" s="52"/>
      <c r="DI1350" s="52"/>
      <c r="DJ1350" s="52"/>
      <c r="DK1350" s="52"/>
      <c r="DL1350" s="52"/>
      <c r="DM1350" s="52"/>
      <c r="DN1350" s="52"/>
      <c r="DO1350" s="52"/>
      <c r="DP1350" s="52"/>
      <c r="DQ1350" s="52"/>
      <c r="DR1350" s="52"/>
      <c r="DS1350" s="52"/>
      <c r="DT1350" s="52"/>
      <c r="DU1350" s="52"/>
      <c r="DV1350" s="52"/>
      <c r="DW1350" s="52"/>
      <c r="DX1350" s="52"/>
      <c r="DY1350" s="52"/>
    </row>
    <row r="1351" spans="1:129" x14ac:dyDescent="0.25">
      <c r="A1351" s="19" t="s">
        <v>15</v>
      </c>
      <c r="B1351" s="5">
        <v>84</v>
      </c>
      <c r="D1351" s="5">
        <f t="shared" si="223"/>
        <v>84</v>
      </c>
      <c r="F1351" s="5">
        <f t="shared" si="224"/>
        <v>0</v>
      </c>
      <c r="I1351" s="52"/>
      <c r="J1351" s="103"/>
      <c r="K1351" s="55"/>
      <c r="L1351" s="52"/>
      <c r="M1351" s="55"/>
      <c r="N1351" s="52"/>
      <c r="O1351" s="52"/>
      <c r="P1351" s="95"/>
      <c r="Q1351" s="52"/>
      <c r="R1351" s="52"/>
      <c r="S1351" s="52"/>
      <c r="T1351" s="52"/>
      <c r="U1351" s="52"/>
      <c r="V1351" s="52"/>
      <c r="W1351" s="52"/>
      <c r="X1351" s="52"/>
      <c r="Y1351" s="52"/>
      <c r="Z1351" s="52"/>
      <c r="AA1351" s="52"/>
      <c r="AB1351" s="52"/>
      <c r="AC1351" s="52"/>
      <c r="AD1351" s="52"/>
      <c r="AE1351" s="52"/>
      <c r="AF1351" s="52"/>
      <c r="AG1351" s="52"/>
      <c r="AH1351" s="52"/>
      <c r="AI1351" s="52"/>
      <c r="AJ1351" s="52"/>
      <c r="AK1351" s="52"/>
      <c r="AL1351" s="52"/>
      <c r="AM1351" s="52"/>
      <c r="AN1351" s="52"/>
      <c r="AO1351" s="52"/>
      <c r="AP1351" s="52"/>
      <c r="AQ1351" s="52"/>
      <c r="AR1351" s="52"/>
      <c r="AS1351" s="52"/>
      <c r="AT1351" s="52"/>
      <c r="AU1351" s="52"/>
      <c r="AV1351" s="52"/>
      <c r="AW1351" s="52"/>
      <c r="AX1351" s="52"/>
      <c r="AY1351" s="52"/>
      <c r="AZ1351" s="52"/>
      <c r="BA1351" s="52"/>
      <c r="BB1351" s="52"/>
      <c r="BC1351" s="52"/>
      <c r="BD1351" s="52"/>
      <c r="BE1351" s="52"/>
      <c r="BF1351" s="52"/>
      <c r="BG1351" s="52"/>
      <c r="BH1351" s="52"/>
      <c r="BI1351" s="52"/>
      <c r="BJ1351" s="52"/>
      <c r="BK1351" s="52"/>
      <c r="BL1351" s="52"/>
      <c r="BM1351" s="52"/>
      <c r="BN1351" s="52"/>
      <c r="BO1351" s="52"/>
      <c r="BP1351" s="52"/>
      <c r="BQ1351" s="52"/>
      <c r="BR1351" s="52"/>
      <c r="BS1351" s="52"/>
      <c r="BT1351" s="52"/>
      <c r="BU1351" s="52"/>
      <c r="BV1351" s="52"/>
      <c r="BW1351" s="52"/>
      <c r="BX1351" s="52"/>
      <c r="BY1351" s="52"/>
      <c r="BZ1351" s="52"/>
      <c r="CA1351" s="52"/>
      <c r="CB1351" s="52"/>
      <c r="CC1351" s="52"/>
      <c r="CD1351" s="52"/>
      <c r="CE1351" s="52"/>
      <c r="CF1351" s="52"/>
      <c r="CG1351" s="52"/>
      <c r="CH1351" s="52"/>
      <c r="CI1351" s="52"/>
      <c r="CJ1351" s="52"/>
      <c r="CK1351" s="52"/>
      <c r="CL1351" s="52"/>
      <c r="CM1351" s="52"/>
      <c r="CN1351" s="52"/>
      <c r="CO1351" s="52"/>
      <c r="CP1351" s="52"/>
      <c r="CQ1351" s="52"/>
      <c r="CR1351" s="52"/>
      <c r="CS1351" s="52"/>
      <c r="CT1351" s="52"/>
      <c r="CU1351" s="52"/>
      <c r="CV1351" s="52"/>
      <c r="CW1351" s="52"/>
      <c r="CX1351" s="52"/>
      <c r="CY1351" s="52"/>
      <c r="CZ1351" s="52"/>
      <c r="DA1351" s="52"/>
      <c r="DB1351" s="52"/>
      <c r="DC1351" s="52"/>
      <c r="DD1351" s="52"/>
      <c r="DE1351" s="52"/>
      <c r="DF1351" s="52"/>
      <c r="DG1351" s="52"/>
      <c r="DH1351" s="52"/>
      <c r="DI1351" s="52"/>
      <c r="DJ1351" s="52"/>
      <c r="DK1351" s="52"/>
      <c r="DL1351" s="52"/>
      <c r="DM1351" s="52"/>
      <c r="DN1351" s="52"/>
      <c r="DO1351" s="52"/>
      <c r="DP1351" s="52"/>
      <c r="DQ1351" s="52"/>
      <c r="DR1351" s="52"/>
      <c r="DS1351" s="52"/>
      <c r="DT1351" s="52"/>
      <c r="DU1351" s="52"/>
      <c r="DV1351" s="52"/>
      <c r="DW1351" s="52"/>
      <c r="DX1351" s="52"/>
      <c r="DY1351" s="52"/>
    </row>
    <row r="1352" spans="1:129" x14ac:dyDescent="0.25">
      <c r="A1352" s="6" t="s">
        <v>16</v>
      </c>
      <c r="B1352" s="7">
        <f>SUM(B1340:B1351)</f>
        <v>1000</v>
      </c>
      <c r="D1352" s="23">
        <f>SUM(D1340:D1351)</f>
        <v>1000</v>
      </c>
      <c r="F1352" s="7">
        <f>SUM(F1340:F1351)</f>
        <v>0</v>
      </c>
      <c r="I1352" s="52"/>
      <c r="J1352" s="103"/>
      <c r="K1352" s="55"/>
      <c r="L1352" s="52"/>
      <c r="M1352" s="55"/>
      <c r="N1352" s="52"/>
      <c r="O1352" s="52"/>
      <c r="P1352" s="95"/>
      <c r="Q1352" s="52"/>
      <c r="R1352" s="52"/>
      <c r="S1352" s="52"/>
      <c r="T1352" s="52"/>
      <c r="U1352" s="52"/>
      <c r="V1352" s="52"/>
      <c r="W1352" s="52"/>
      <c r="X1352" s="52"/>
      <c r="Y1352" s="52"/>
      <c r="Z1352" s="52"/>
      <c r="AA1352" s="52"/>
      <c r="AB1352" s="52"/>
      <c r="AC1352" s="52"/>
      <c r="AD1352" s="52"/>
      <c r="AE1352" s="52"/>
      <c r="AF1352" s="52"/>
      <c r="AG1352" s="52"/>
      <c r="AH1352" s="52"/>
      <c r="AI1352" s="52"/>
      <c r="AJ1352" s="52"/>
      <c r="AK1352" s="52"/>
      <c r="AL1352" s="52"/>
      <c r="AM1352" s="52"/>
      <c r="AN1352" s="52"/>
      <c r="AO1352" s="52"/>
      <c r="AP1352" s="52"/>
      <c r="AQ1352" s="52"/>
      <c r="AR1352" s="52"/>
      <c r="AS1352" s="52"/>
      <c r="AT1352" s="52"/>
      <c r="AU1352" s="52"/>
      <c r="AV1352" s="52"/>
      <c r="AW1352" s="52"/>
      <c r="AX1352" s="52"/>
      <c r="AY1352" s="52"/>
      <c r="AZ1352" s="52"/>
      <c r="BA1352" s="52"/>
      <c r="BB1352" s="52"/>
      <c r="BC1352" s="52"/>
      <c r="BD1352" s="52"/>
      <c r="BE1352" s="52"/>
      <c r="BF1352" s="52"/>
      <c r="BG1352" s="52"/>
      <c r="BH1352" s="52"/>
      <c r="BI1352" s="52"/>
      <c r="BJ1352" s="52"/>
      <c r="BK1352" s="52"/>
      <c r="BL1352" s="52"/>
      <c r="BM1352" s="52"/>
      <c r="BN1352" s="52"/>
      <c r="BO1352" s="52"/>
      <c r="BP1352" s="52"/>
      <c r="BQ1352" s="52"/>
      <c r="BR1352" s="52"/>
      <c r="BS1352" s="52"/>
      <c r="BT1352" s="52"/>
      <c r="BU1352" s="52"/>
      <c r="BV1352" s="52"/>
      <c r="BW1352" s="52"/>
      <c r="BX1352" s="52"/>
      <c r="BY1352" s="52"/>
      <c r="BZ1352" s="52"/>
      <c r="CA1352" s="52"/>
      <c r="CB1352" s="52"/>
      <c r="CC1352" s="52"/>
      <c r="CD1352" s="52"/>
      <c r="CE1352" s="52"/>
      <c r="CF1352" s="52"/>
      <c r="CG1352" s="52"/>
      <c r="CH1352" s="52"/>
      <c r="CI1352" s="52"/>
      <c r="CJ1352" s="52"/>
      <c r="CK1352" s="52"/>
      <c r="CL1352" s="52"/>
      <c r="CM1352" s="52"/>
      <c r="CN1352" s="52"/>
      <c r="CO1352" s="52"/>
      <c r="CP1352" s="52"/>
      <c r="CQ1352" s="52"/>
      <c r="CR1352" s="52"/>
      <c r="CS1352" s="52"/>
      <c r="CT1352" s="52"/>
      <c r="CU1352" s="52"/>
      <c r="CV1352" s="52"/>
      <c r="CW1352" s="52"/>
      <c r="CX1352" s="52"/>
      <c r="CY1352" s="52"/>
      <c r="CZ1352" s="52"/>
      <c r="DA1352" s="52"/>
      <c r="DB1352" s="52"/>
      <c r="DC1352" s="52"/>
      <c r="DD1352" s="52"/>
      <c r="DE1352" s="52"/>
      <c r="DF1352" s="52"/>
      <c r="DG1352" s="52"/>
      <c r="DH1352" s="52"/>
      <c r="DI1352" s="52"/>
      <c r="DJ1352" s="52"/>
      <c r="DK1352" s="52"/>
      <c r="DL1352" s="52"/>
      <c r="DM1352" s="52"/>
      <c r="DN1352" s="52"/>
      <c r="DO1352" s="52"/>
      <c r="DP1352" s="52"/>
      <c r="DQ1352" s="52"/>
      <c r="DR1352" s="52"/>
      <c r="DS1352" s="52"/>
      <c r="DT1352" s="52"/>
      <c r="DU1352" s="52"/>
      <c r="DV1352" s="52"/>
      <c r="DW1352" s="52"/>
      <c r="DX1352" s="52"/>
      <c r="DY1352" s="52"/>
    </row>
    <row r="1353" spans="1:129" x14ac:dyDescent="0.25">
      <c r="I1353" s="52"/>
      <c r="J1353" s="103"/>
      <c r="K1353" s="55"/>
      <c r="L1353" s="52"/>
      <c r="M1353" s="55"/>
      <c r="N1353" s="52"/>
      <c r="O1353" s="52"/>
      <c r="P1353" s="95"/>
      <c r="Q1353" s="52"/>
      <c r="R1353" s="52"/>
      <c r="S1353" s="52"/>
      <c r="T1353" s="52"/>
      <c r="U1353" s="52"/>
      <c r="V1353" s="52"/>
      <c r="W1353" s="52"/>
      <c r="X1353" s="52"/>
      <c r="Y1353" s="52"/>
      <c r="Z1353" s="52"/>
      <c r="AA1353" s="52"/>
      <c r="AB1353" s="52"/>
      <c r="AC1353" s="52"/>
      <c r="AD1353" s="52"/>
      <c r="AE1353" s="52"/>
      <c r="AF1353" s="52"/>
      <c r="AG1353" s="52"/>
      <c r="AH1353" s="52"/>
      <c r="AI1353" s="52"/>
      <c r="AJ1353" s="52"/>
      <c r="AK1353" s="52"/>
      <c r="AL1353" s="52"/>
      <c r="AM1353" s="52"/>
      <c r="AN1353" s="52"/>
      <c r="AO1353" s="52"/>
      <c r="AP1353" s="52"/>
      <c r="AQ1353" s="52"/>
      <c r="AR1353" s="52"/>
      <c r="AS1353" s="52"/>
      <c r="AT1353" s="52"/>
      <c r="AU1353" s="52"/>
      <c r="AV1353" s="52"/>
      <c r="AW1353" s="52"/>
      <c r="AX1353" s="52"/>
      <c r="AY1353" s="52"/>
      <c r="AZ1353" s="52"/>
      <c r="BA1353" s="52"/>
      <c r="BB1353" s="52"/>
      <c r="BC1353" s="52"/>
      <c r="BD1353" s="52"/>
      <c r="BE1353" s="52"/>
      <c r="BF1353" s="52"/>
      <c r="BG1353" s="52"/>
      <c r="BH1353" s="52"/>
      <c r="BI1353" s="52"/>
      <c r="BJ1353" s="52"/>
      <c r="BK1353" s="52"/>
      <c r="BL1353" s="52"/>
      <c r="BM1353" s="52"/>
      <c r="BN1353" s="52"/>
      <c r="BO1353" s="52"/>
      <c r="BP1353" s="52"/>
      <c r="BQ1353" s="52"/>
      <c r="BR1353" s="52"/>
      <c r="BS1353" s="52"/>
      <c r="BT1353" s="52"/>
      <c r="BU1353" s="52"/>
      <c r="BV1353" s="52"/>
      <c r="BW1353" s="52"/>
      <c r="BX1353" s="52"/>
      <c r="BY1353" s="52"/>
      <c r="BZ1353" s="52"/>
      <c r="CA1353" s="52"/>
      <c r="CB1353" s="52"/>
      <c r="CC1353" s="52"/>
      <c r="CD1353" s="52"/>
      <c r="CE1353" s="52"/>
      <c r="CF1353" s="52"/>
      <c r="CG1353" s="52"/>
      <c r="CH1353" s="52"/>
      <c r="CI1353" s="52"/>
      <c r="CJ1353" s="52"/>
      <c r="CK1353" s="52"/>
      <c r="CL1353" s="52"/>
      <c r="CM1353" s="52"/>
      <c r="CN1353" s="52"/>
      <c r="CO1353" s="52"/>
      <c r="CP1353" s="52"/>
      <c r="CQ1353" s="52"/>
      <c r="CR1353" s="52"/>
      <c r="CS1353" s="52"/>
      <c r="CT1353" s="52"/>
      <c r="CU1353" s="52"/>
      <c r="CV1353" s="52"/>
      <c r="CW1353" s="52"/>
      <c r="CX1353" s="52"/>
      <c r="CY1353" s="52"/>
      <c r="CZ1353" s="52"/>
      <c r="DA1353" s="52"/>
      <c r="DB1353" s="52"/>
      <c r="DC1353" s="52"/>
      <c r="DD1353" s="52"/>
      <c r="DE1353" s="52"/>
      <c r="DF1353" s="52"/>
      <c r="DG1353" s="52"/>
      <c r="DH1353" s="52"/>
      <c r="DI1353" s="52"/>
      <c r="DJ1353" s="52"/>
      <c r="DK1353" s="52"/>
      <c r="DL1353" s="52"/>
      <c r="DM1353" s="52"/>
      <c r="DN1353" s="52"/>
      <c r="DO1353" s="52"/>
      <c r="DP1353" s="52"/>
      <c r="DQ1353" s="52"/>
      <c r="DR1353" s="52"/>
      <c r="DS1353" s="52"/>
      <c r="DT1353" s="52"/>
      <c r="DU1353" s="52"/>
      <c r="DV1353" s="52"/>
      <c r="DW1353" s="52"/>
      <c r="DX1353" s="52"/>
      <c r="DY1353" s="52"/>
    </row>
    <row r="1354" spans="1:129" x14ac:dyDescent="0.25">
      <c r="I1354" s="52"/>
      <c r="J1354" s="103"/>
      <c r="K1354" s="55"/>
      <c r="L1354" s="72"/>
      <c r="M1354" s="55"/>
      <c r="N1354" s="52"/>
      <c r="O1354" s="52"/>
      <c r="P1354" s="95"/>
      <c r="Q1354" s="52"/>
      <c r="R1354" s="52"/>
      <c r="S1354" s="52"/>
      <c r="T1354" s="52"/>
      <c r="U1354" s="52"/>
      <c r="V1354" s="52"/>
      <c r="W1354" s="52"/>
      <c r="X1354" s="52"/>
      <c r="Y1354" s="52"/>
      <c r="Z1354" s="52"/>
      <c r="AA1354" s="52"/>
      <c r="AB1354" s="52"/>
      <c r="AC1354" s="52"/>
      <c r="AD1354" s="52"/>
      <c r="AE1354" s="52"/>
      <c r="AF1354" s="52"/>
      <c r="AG1354" s="52"/>
      <c r="AH1354" s="52"/>
      <c r="AI1354" s="52"/>
      <c r="AJ1354" s="52"/>
      <c r="AK1354" s="52"/>
      <c r="AL1354" s="52"/>
      <c r="AM1354" s="52"/>
      <c r="AN1354" s="52"/>
      <c r="AO1354" s="52"/>
      <c r="AP1354" s="52"/>
      <c r="AQ1354" s="52"/>
      <c r="AR1354" s="52"/>
      <c r="AS1354" s="52"/>
      <c r="AT1354" s="52"/>
      <c r="AU1354" s="52"/>
      <c r="AV1354" s="52"/>
      <c r="AW1354" s="52"/>
      <c r="AX1354" s="52"/>
      <c r="AY1354" s="52"/>
      <c r="AZ1354" s="52"/>
      <c r="BA1354" s="52"/>
      <c r="BB1354" s="52"/>
      <c r="BC1354" s="52"/>
      <c r="BD1354" s="52"/>
      <c r="BE1354" s="52"/>
      <c r="BF1354" s="52"/>
      <c r="BG1354" s="52"/>
      <c r="BH1354" s="52"/>
      <c r="BI1354" s="52"/>
      <c r="BJ1354" s="52"/>
      <c r="BK1354" s="52"/>
      <c r="BL1354" s="52"/>
      <c r="BM1354" s="52"/>
      <c r="BN1354" s="52"/>
      <c r="BO1354" s="52"/>
      <c r="BP1354" s="52"/>
      <c r="BQ1354" s="52"/>
      <c r="BR1354" s="52"/>
      <c r="BS1354" s="52"/>
      <c r="BT1354" s="52"/>
      <c r="BU1354" s="52"/>
      <c r="BV1354" s="52"/>
      <c r="BW1354" s="52"/>
      <c r="BX1354" s="52"/>
      <c r="BY1354" s="52"/>
      <c r="BZ1354" s="52"/>
      <c r="CA1354" s="52"/>
      <c r="CB1354" s="52"/>
      <c r="CC1354" s="52"/>
      <c r="CD1354" s="52"/>
      <c r="CE1354" s="52"/>
      <c r="CF1354" s="52"/>
      <c r="CG1354" s="52"/>
      <c r="CH1354" s="52"/>
      <c r="CI1354" s="52"/>
      <c r="CJ1354" s="52"/>
      <c r="CK1354" s="52"/>
      <c r="CL1354" s="52"/>
      <c r="CM1354" s="52"/>
      <c r="CN1354" s="52"/>
      <c r="CO1354" s="52"/>
      <c r="CP1354" s="52"/>
      <c r="CQ1354" s="52"/>
      <c r="CR1354" s="52"/>
      <c r="CS1354" s="52"/>
      <c r="CT1354" s="52"/>
      <c r="CU1354" s="52"/>
      <c r="CV1354" s="52"/>
      <c r="CW1354" s="52"/>
      <c r="CX1354" s="52"/>
      <c r="CY1354" s="52"/>
      <c r="CZ1354" s="52"/>
      <c r="DA1354" s="52"/>
      <c r="DB1354" s="52"/>
      <c r="DC1354" s="52"/>
      <c r="DD1354" s="52"/>
      <c r="DE1354" s="52"/>
      <c r="DF1354" s="52"/>
      <c r="DG1354" s="52"/>
      <c r="DH1354" s="52"/>
      <c r="DI1354" s="52"/>
      <c r="DJ1354" s="52"/>
      <c r="DK1354" s="52"/>
      <c r="DL1354" s="52"/>
      <c r="DM1354" s="52"/>
      <c r="DN1354" s="52"/>
      <c r="DO1354" s="52"/>
      <c r="DP1354" s="52"/>
      <c r="DQ1354" s="52"/>
      <c r="DR1354" s="52"/>
      <c r="DS1354" s="52"/>
      <c r="DT1354" s="52"/>
      <c r="DU1354" s="52"/>
      <c r="DV1354" s="52"/>
      <c r="DW1354" s="52"/>
      <c r="DX1354" s="52"/>
      <c r="DY1354" s="52"/>
    </row>
    <row r="1355" spans="1:129" ht="20.100000000000001" customHeight="1" x14ac:dyDescent="0.25">
      <c r="A1355" s="22">
        <v>32901</v>
      </c>
      <c r="B1355" s="173" t="s">
        <v>64</v>
      </c>
      <c r="C1355" s="173"/>
      <c r="D1355" s="173"/>
      <c r="E1355" s="173"/>
      <c r="F1355" s="173"/>
      <c r="G1355" s="173"/>
      <c r="H1355" s="173"/>
      <c r="I1355" s="52"/>
      <c r="J1355" s="103"/>
      <c r="K1355" s="55"/>
      <c r="L1355" s="52"/>
      <c r="M1355" s="55"/>
      <c r="N1355" s="52"/>
      <c r="O1355" s="52"/>
      <c r="P1355" s="95"/>
      <c r="Q1355" s="52"/>
      <c r="R1355" s="52"/>
      <c r="S1355" s="52"/>
      <c r="T1355" s="52"/>
      <c r="U1355" s="52"/>
      <c r="V1355" s="52"/>
      <c r="W1355" s="52"/>
      <c r="X1355" s="52"/>
      <c r="Y1355" s="52"/>
      <c r="Z1355" s="52"/>
      <c r="AA1355" s="52"/>
      <c r="AB1355" s="52"/>
      <c r="AC1355" s="52"/>
      <c r="AD1355" s="52"/>
      <c r="AE1355" s="52"/>
      <c r="AF1355" s="52"/>
      <c r="AG1355" s="52"/>
      <c r="AH1355" s="52"/>
      <c r="AI1355" s="52"/>
      <c r="AJ1355" s="52"/>
      <c r="AK1355" s="52"/>
      <c r="AL1355" s="52"/>
      <c r="AM1355" s="52"/>
      <c r="AN1355" s="52"/>
      <c r="AO1355" s="52"/>
      <c r="AP1355" s="52"/>
      <c r="AQ1355" s="52"/>
      <c r="AR1355" s="52"/>
      <c r="AS1355" s="52"/>
      <c r="AT1355" s="52"/>
      <c r="AU1355" s="52"/>
      <c r="AV1355" s="52"/>
      <c r="AW1355" s="52"/>
      <c r="AX1355" s="52"/>
      <c r="AY1355" s="52"/>
      <c r="AZ1355" s="52"/>
      <c r="BA1355" s="52"/>
      <c r="BB1355" s="52"/>
      <c r="BC1355" s="52"/>
      <c r="BD1355" s="52"/>
      <c r="BE1355" s="52"/>
      <c r="BF1355" s="52"/>
      <c r="BG1355" s="52"/>
      <c r="BH1355" s="52"/>
      <c r="BI1355" s="52"/>
      <c r="BJ1355" s="52"/>
      <c r="BK1355" s="52"/>
      <c r="BL1355" s="52"/>
      <c r="BM1355" s="52"/>
      <c r="BN1355" s="52"/>
      <c r="BO1355" s="52"/>
      <c r="BP1355" s="52"/>
      <c r="BQ1355" s="52"/>
      <c r="BR1355" s="52"/>
      <c r="BS1355" s="52"/>
      <c r="BT1355" s="52"/>
      <c r="BU1355" s="52"/>
      <c r="BV1355" s="52"/>
      <c r="BW1355" s="52"/>
      <c r="BX1355" s="52"/>
      <c r="BY1355" s="52"/>
      <c r="BZ1355" s="52"/>
      <c r="CA1355" s="52"/>
      <c r="CB1355" s="52"/>
      <c r="CC1355" s="52"/>
      <c r="CD1355" s="52"/>
      <c r="CE1355" s="52"/>
      <c r="CF1355" s="52"/>
      <c r="CG1355" s="52"/>
      <c r="CH1355" s="52"/>
      <c r="CI1355" s="52"/>
      <c r="CJ1355" s="52"/>
      <c r="CK1355" s="52"/>
      <c r="CL1355" s="52"/>
      <c r="CM1355" s="52"/>
      <c r="CN1355" s="52"/>
      <c r="CO1355" s="52"/>
      <c r="CP1355" s="52"/>
      <c r="CQ1355" s="52"/>
      <c r="CR1355" s="52"/>
      <c r="CS1355" s="52"/>
      <c r="CT1355" s="52"/>
      <c r="CU1355" s="52"/>
      <c r="CV1355" s="52"/>
      <c r="CW1355" s="52"/>
      <c r="CX1355" s="52"/>
      <c r="CY1355" s="52"/>
      <c r="CZ1355" s="52"/>
      <c r="DA1355" s="52"/>
      <c r="DB1355" s="52"/>
      <c r="DC1355" s="52"/>
      <c r="DD1355" s="52"/>
      <c r="DE1355" s="52"/>
      <c r="DF1355" s="52"/>
      <c r="DG1355" s="52"/>
      <c r="DH1355" s="52"/>
      <c r="DI1355" s="52"/>
      <c r="DJ1355" s="52"/>
      <c r="DK1355" s="52"/>
      <c r="DL1355" s="52"/>
      <c r="DM1355" s="52"/>
      <c r="DN1355" s="52"/>
      <c r="DO1355" s="52"/>
      <c r="DP1355" s="52"/>
      <c r="DQ1355" s="52"/>
      <c r="DR1355" s="52"/>
      <c r="DS1355" s="52"/>
      <c r="DT1355" s="52"/>
      <c r="DU1355" s="52"/>
      <c r="DV1355" s="52"/>
      <c r="DW1355" s="52"/>
      <c r="DX1355" s="52"/>
      <c r="DY1355" s="52"/>
    </row>
    <row r="1356" spans="1:129" x14ac:dyDescent="0.25">
      <c r="B1356" s="83"/>
      <c r="D1356" s="23">
        <v>15000</v>
      </c>
      <c r="E1356" s="2">
        <v>12</v>
      </c>
      <c r="F1356" s="2"/>
      <c r="G1356" s="10">
        <f>D1356/E1356</f>
        <v>1250</v>
      </c>
      <c r="I1356" s="52"/>
      <c r="J1356" s="103"/>
      <c r="K1356" s="55"/>
      <c r="L1356" s="52"/>
      <c r="M1356" s="55"/>
      <c r="N1356" s="52"/>
      <c r="O1356" s="52"/>
      <c r="P1356" s="95"/>
      <c r="Q1356" s="52"/>
      <c r="R1356" s="52"/>
      <c r="S1356" s="52"/>
      <c r="T1356" s="52"/>
      <c r="U1356" s="52"/>
      <c r="V1356" s="52"/>
      <c r="W1356" s="52"/>
      <c r="X1356" s="52"/>
      <c r="Y1356" s="52"/>
      <c r="Z1356" s="52"/>
      <c r="AA1356" s="52"/>
      <c r="AB1356" s="52"/>
      <c r="AC1356" s="52"/>
      <c r="AD1356" s="52"/>
      <c r="AE1356" s="52"/>
      <c r="AF1356" s="52"/>
      <c r="AG1356" s="52"/>
      <c r="AH1356" s="52"/>
      <c r="AI1356" s="52"/>
      <c r="AJ1356" s="52"/>
      <c r="AK1356" s="52"/>
      <c r="AL1356" s="52"/>
      <c r="AM1356" s="52"/>
      <c r="AN1356" s="52"/>
      <c r="AO1356" s="52"/>
      <c r="AP1356" s="52"/>
      <c r="AQ1356" s="52"/>
      <c r="AR1356" s="52"/>
      <c r="AS1356" s="52"/>
      <c r="AT1356" s="52"/>
      <c r="AU1356" s="52"/>
      <c r="AV1356" s="52"/>
      <c r="AW1356" s="52"/>
      <c r="AX1356" s="52"/>
      <c r="AY1356" s="52"/>
      <c r="AZ1356" s="52"/>
      <c r="BA1356" s="52"/>
      <c r="BB1356" s="52"/>
      <c r="BC1356" s="52"/>
      <c r="BD1356" s="52"/>
      <c r="BE1356" s="52"/>
      <c r="BF1356" s="52"/>
      <c r="BG1356" s="52"/>
      <c r="BH1356" s="52"/>
      <c r="BI1356" s="52"/>
      <c r="BJ1356" s="52"/>
      <c r="BK1356" s="52"/>
      <c r="BL1356" s="52"/>
      <c r="BM1356" s="52"/>
      <c r="BN1356" s="52"/>
      <c r="BO1356" s="52"/>
      <c r="BP1356" s="52"/>
      <c r="BQ1356" s="52"/>
      <c r="BR1356" s="52"/>
      <c r="BS1356" s="52"/>
      <c r="BT1356" s="52"/>
      <c r="BU1356" s="52"/>
      <c r="BV1356" s="52"/>
      <c r="BW1356" s="52"/>
      <c r="BX1356" s="52"/>
      <c r="BY1356" s="52"/>
      <c r="BZ1356" s="52"/>
      <c r="CA1356" s="52"/>
      <c r="CB1356" s="52"/>
      <c r="CC1356" s="52"/>
      <c r="CD1356" s="52"/>
      <c r="CE1356" s="52"/>
      <c r="CF1356" s="52"/>
      <c r="CG1356" s="52"/>
      <c r="CH1356" s="52"/>
      <c r="CI1356" s="52"/>
      <c r="CJ1356" s="52"/>
      <c r="CK1356" s="52"/>
      <c r="CL1356" s="52"/>
      <c r="CM1356" s="52"/>
      <c r="CN1356" s="52"/>
      <c r="CO1356" s="52"/>
      <c r="CP1356" s="52"/>
      <c r="CQ1356" s="52"/>
      <c r="CR1356" s="52"/>
      <c r="CS1356" s="52"/>
      <c r="CT1356" s="52"/>
      <c r="CU1356" s="52"/>
      <c r="CV1356" s="52"/>
      <c r="CW1356" s="52"/>
      <c r="CX1356" s="52"/>
      <c r="CY1356" s="52"/>
      <c r="CZ1356" s="52"/>
      <c r="DA1356" s="52"/>
      <c r="DB1356" s="52"/>
      <c r="DC1356" s="52"/>
      <c r="DD1356" s="52"/>
      <c r="DE1356" s="52"/>
      <c r="DF1356" s="52"/>
      <c r="DG1356" s="52"/>
      <c r="DH1356" s="52"/>
      <c r="DI1356" s="52"/>
      <c r="DJ1356" s="52"/>
      <c r="DK1356" s="52"/>
      <c r="DL1356" s="52"/>
      <c r="DM1356" s="52"/>
      <c r="DN1356" s="52"/>
      <c r="DO1356" s="52"/>
      <c r="DP1356" s="52"/>
      <c r="DQ1356" s="52"/>
      <c r="DR1356" s="52"/>
      <c r="DS1356" s="52"/>
      <c r="DT1356" s="52"/>
      <c r="DU1356" s="52"/>
      <c r="DV1356" s="52"/>
      <c r="DW1356" s="52"/>
      <c r="DX1356" s="52"/>
      <c r="DY1356" s="52"/>
    </row>
    <row r="1357" spans="1:129" s="20" customFormat="1" ht="20.100000000000001" customHeight="1" x14ac:dyDescent="0.25">
      <c r="B1357" s="22" t="s">
        <v>1</v>
      </c>
      <c r="C1357" s="22"/>
      <c r="D1357" s="24" t="s">
        <v>2</v>
      </c>
      <c r="E1357" s="25"/>
      <c r="F1357" s="31" t="s">
        <v>3</v>
      </c>
      <c r="G1357" s="27"/>
      <c r="I1357" s="52"/>
      <c r="J1357" s="103"/>
      <c r="K1357" s="55"/>
      <c r="L1357" s="52"/>
      <c r="M1357" s="55"/>
      <c r="N1357" s="52"/>
      <c r="O1357" s="52"/>
      <c r="P1357" s="95"/>
      <c r="Q1357" s="52"/>
      <c r="R1357" s="96"/>
      <c r="S1357" s="96"/>
      <c r="T1357" s="96"/>
      <c r="U1357" s="96"/>
      <c r="V1357" s="96"/>
      <c r="W1357" s="96"/>
      <c r="X1357" s="96"/>
      <c r="Y1357" s="96"/>
      <c r="Z1357" s="96"/>
      <c r="AA1357" s="96"/>
      <c r="AB1357" s="96"/>
      <c r="AC1357" s="96"/>
      <c r="AD1357" s="96"/>
      <c r="AE1357" s="96"/>
      <c r="AF1357" s="96"/>
      <c r="AG1357" s="96"/>
      <c r="AH1357" s="96"/>
      <c r="AI1357" s="96"/>
      <c r="AJ1357" s="96"/>
      <c r="AK1357" s="96"/>
      <c r="AL1357" s="96"/>
      <c r="AM1357" s="96"/>
      <c r="AN1357" s="96"/>
      <c r="AO1357" s="96"/>
      <c r="AP1357" s="96"/>
      <c r="AQ1357" s="96"/>
      <c r="AR1357" s="96"/>
      <c r="AS1357" s="96"/>
      <c r="AT1357" s="96"/>
      <c r="AU1357" s="96"/>
      <c r="AV1357" s="96"/>
      <c r="AW1357" s="96"/>
      <c r="AX1357" s="96"/>
      <c r="AY1357" s="96"/>
      <c r="AZ1357" s="96"/>
      <c r="BA1357" s="96"/>
      <c r="BB1357" s="96"/>
      <c r="BC1357" s="96"/>
      <c r="BD1357" s="96"/>
      <c r="BE1357" s="96"/>
      <c r="BF1357" s="96"/>
      <c r="BG1357" s="96"/>
      <c r="BH1357" s="96"/>
      <c r="BI1357" s="96"/>
      <c r="BJ1357" s="96"/>
      <c r="BK1357" s="96"/>
      <c r="BL1357" s="96"/>
      <c r="BM1357" s="96"/>
      <c r="BN1357" s="96"/>
      <c r="BO1357" s="96"/>
      <c r="BP1357" s="96"/>
      <c r="BQ1357" s="96"/>
      <c r="BR1357" s="96"/>
      <c r="BS1357" s="96"/>
      <c r="BT1357" s="96"/>
      <c r="BU1357" s="96"/>
      <c r="BV1357" s="96"/>
      <c r="BW1357" s="96"/>
      <c r="BX1357" s="96"/>
      <c r="BY1357" s="96"/>
      <c r="BZ1357" s="96"/>
      <c r="CA1357" s="96"/>
      <c r="CB1357" s="96"/>
      <c r="CC1357" s="96"/>
      <c r="CD1357" s="96"/>
      <c r="CE1357" s="96"/>
      <c r="CF1357" s="96"/>
      <c r="CG1357" s="96"/>
      <c r="CH1357" s="96"/>
      <c r="CI1357" s="96"/>
      <c r="CJ1357" s="96"/>
      <c r="CK1357" s="96"/>
      <c r="CL1357" s="96"/>
      <c r="CM1357" s="96"/>
      <c r="CN1357" s="96"/>
      <c r="CO1357" s="96"/>
      <c r="CP1357" s="96"/>
      <c r="CQ1357" s="96"/>
      <c r="CR1357" s="96"/>
      <c r="CS1357" s="96"/>
      <c r="CT1357" s="96"/>
      <c r="CU1357" s="96"/>
      <c r="CV1357" s="96"/>
      <c r="CW1357" s="96"/>
      <c r="CX1357" s="96"/>
      <c r="CY1357" s="96"/>
      <c r="CZ1357" s="96"/>
      <c r="DA1357" s="96"/>
      <c r="DB1357" s="96"/>
      <c r="DC1357" s="96"/>
      <c r="DD1357" s="96"/>
      <c r="DE1357" s="96"/>
      <c r="DF1357" s="96"/>
      <c r="DG1357" s="96"/>
      <c r="DH1357" s="96"/>
      <c r="DI1357" s="96"/>
      <c r="DJ1357" s="96"/>
      <c r="DK1357" s="96"/>
      <c r="DL1357" s="96"/>
      <c r="DM1357" s="96"/>
      <c r="DN1357" s="96"/>
      <c r="DO1357" s="96"/>
      <c r="DP1357" s="96"/>
      <c r="DQ1357" s="96"/>
      <c r="DR1357" s="96"/>
      <c r="DS1357" s="96"/>
      <c r="DT1357" s="96"/>
      <c r="DU1357" s="96"/>
      <c r="DV1357" s="96"/>
      <c r="DW1357" s="96"/>
      <c r="DX1357" s="96"/>
      <c r="DY1357" s="96"/>
    </row>
    <row r="1358" spans="1:129" x14ac:dyDescent="0.25">
      <c r="A1358" s="19" t="s">
        <v>4</v>
      </c>
      <c r="B1358" s="5">
        <v>1250</v>
      </c>
      <c r="D1358" s="5">
        <f>B1358-F1358</f>
        <v>1250</v>
      </c>
      <c r="F1358" s="5">
        <f>SUM(J1358:BB1358)</f>
        <v>0</v>
      </c>
      <c r="I1358" s="96"/>
      <c r="J1358" s="95"/>
      <c r="K1358" s="107"/>
      <c r="L1358" s="96"/>
      <c r="M1358" s="107"/>
      <c r="N1358" s="96"/>
      <c r="O1358" s="96"/>
      <c r="P1358" s="95"/>
      <c r="Q1358" s="96"/>
      <c r="R1358" s="52"/>
      <c r="S1358" s="52"/>
      <c r="T1358" s="52"/>
      <c r="U1358" s="52"/>
      <c r="V1358" s="52"/>
      <c r="W1358" s="52"/>
      <c r="X1358" s="52"/>
      <c r="Y1358" s="52"/>
      <c r="Z1358" s="52"/>
      <c r="AA1358" s="52"/>
      <c r="AB1358" s="52"/>
      <c r="AC1358" s="52"/>
      <c r="AD1358" s="52"/>
      <c r="AE1358" s="52"/>
      <c r="AF1358" s="52"/>
      <c r="AG1358" s="52"/>
      <c r="AH1358" s="52"/>
      <c r="AI1358" s="52"/>
      <c r="AJ1358" s="52"/>
      <c r="AK1358" s="52"/>
      <c r="AL1358" s="52"/>
      <c r="AM1358" s="52"/>
      <c r="AN1358" s="52"/>
      <c r="AO1358" s="52"/>
      <c r="AP1358" s="52"/>
      <c r="AQ1358" s="52"/>
      <c r="AR1358" s="52"/>
      <c r="AS1358" s="52"/>
      <c r="AT1358" s="52"/>
      <c r="AU1358" s="52"/>
      <c r="AV1358" s="52"/>
      <c r="AW1358" s="52"/>
      <c r="AX1358" s="52"/>
      <c r="AY1358" s="52"/>
      <c r="AZ1358" s="52"/>
      <c r="BA1358" s="52"/>
      <c r="BB1358" s="52"/>
      <c r="BC1358" s="52"/>
      <c r="BD1358" s="52"/>
      <c r="BE1358" s="52"/>
      <c r="BF1358" s="52"/>
      <c r="BG1358" s="52"/>
      <c r="BH1358" s="52"/>
      <c r="BI1358" s="52"/>
      <c r="BJ1358" s="52"/>
      <c r="BK1358" s="52"/>
      <c r="BL1358" s="52"/>
      <c r="BM1358" s="52"/>
      <c r="BN1358" s="52"/>
      <c r="BO1358" s="52"/>
      <c r="BP1358" s="52"/>
      <c r="BQ1358" s="52"/>
      <c r="BR1358" s="52"/>
      <c r="BS1358" s="52"/>
      <c r="BT1358" s="52"/>
      <c r="BU1358" s="52"/>
      <c r="BV1358" s="52"/>
      <c r="BW1358" s="52"/>
      <c r="BX1358" s="52"/>
      <c r="BY1358" s="52"/>
      <c r="BZ1358" s="52"/>
      <c r="CA1358" s="52"/>
      <c r="CB1358" s="52"/>
      <c r="CC1358" s="52"/>
      <c r="CD1358" s="52"/>
      <c r="CE1358" s="52"/>
      <c r="CF1358" s="52"/>
      <c r="CG1358" s="52"/>
      <c r="CH1358" s="52"/>
      <c r="CI1358" s="52"/>
      <c r="CJ1358" s="52"/>
      <c r="CK1358" s="52"/>
      <c r="CL1358" s="52"/>
      <c r="CM1358" s="52"/>
      <c r="CN1358" s="52"/>
      <c r="CO1358" s="52"/>
      <c r="CP1358" s="52"/>
      <c r="CQ1358" s="52"/>
      <c r="CR1358" s="52"/>
      <c r="CS1358" s="52"/>
      <c r="CT1358" s="52"/>
      <c r="CU1358" s="52"/>
      <c r="CV1358" s="52"/>
      <c r="CW1358" s="52"/>
      <c r="CX1358" s="52"/>
      <c r="CY1358" s="52"/>
      <c r="CZ1358" s="52"/>
      <c r="DA1358" s="52"/>
      <c r="DB1358" s="52"/>
      <c r="DC1358" s="52"/>
      <c r="DD1358" s="52"/>
      <c r="DE1358" s="52"/>
      <c r="DF1358" s="52"/>
      <c r="DG1358" s="52"/>
      <c r="DH1358" s="52"/>
      <c r="DI1358" s="52"/>
      <c r="DJ1358" s="52"/>
      <c r="DK1358" s="52"/>
      <c r="DL1358" s="52"/>
      <c r="DM1358" s="52"/>
      <c r="DN1358" s="52"/>
      <c r="DO1358" s="52"/>
      <c r="DP1358" s="52"/>
      <c r="DQ1358" s="52"/>
      <c r="DR1358" s="52"/>
      <c r="DS1358" s="52"/>
      <c r="DT1358" s="52"/>
      <c r="DU1358" s="52"/>
      <c r="DV1358" s="52"/>
      <c r="DW1358" s="52"/>
      <c r="DX1358" s="52"/>
      <c r="DY1358" s="52"/>
    </row>
    <row r="1359" spans="1:129" x14ac:dyDescent="0.25">
      <c r="A1359" s="19" t="s">
        <v>5</v>
      </c>
      <c r="B1359" s="5">
        <v>1250</v>
      </c>
      <c r="D1359" s="5">
        <f t="shared" ref="D1359:D1369" si="225">B1359-F1359</f>
        <v>1250</v>
      </c>
      <c r="F1359" s="5">
        <f t="shared" ref="F1359:F1369" si="226">SUM(J1359:BB1359)</f>
        <v>0</v>
      </c>
      <c r="I1359" s="52"/>
      <c r="J1359" s="103"/>
      <c r="K1359" s="55"/>
      <c r="L1359" s="52"/>
      <c r="M1359" s="55"/>
      <c r="N1359" s="52"/>
      <c r="O1359" s="52"/>
      <c r="P1359" s="95"/>
      <c r="Q1359" s="52"/>
      <c r="R1359" s="52"/>
      <c r="S1359" s="52"/>
      <c r="T1359" s="52"/>
      <c r="U1359" s="52"/>
      <c r="V1359" s="52"/>
      <c r="W1359" s="52"/>
      <c r="X1359" s="52"/>
      <c r="Y1359" s="52"/>
      <c r="Z1359" s="52"/>
      <c r="AA1359" s="52"/>
      <c r="AB1359" s="52"/>
      <c r="AC1359" s="52"/>
      <c r="AD1359" s="52"/>
      <c r="AE1359" s="52"/>
      <c r="AF1359" s="52"/>
      <c r="AG1359" s="52"/>
      <c r="AH1359" s="52"/>
      <c r="AI1359" s="52"/>
      <c r="AJ1359" s="52"/>
      <c r="AK1359" s="52"/>
      <c r="AL1359" s="52"/>
      <c r="AM1359" s="52"/>
      <c r="AN1359" s="52"/>
      <c r="AO1359" s="52"/>
      <c r="AP1359" s="52"/>
      <c r="AQ1359" s="52"/>
      <c r="AR1359" s="52"/>
      <c r="AS1359" s="52"/>
      <c r="AT1359" s="52"/>
      <c r="AU1359" s="52"/>
      <c r="AV1359" s="52"/>
      <c r="AW1359" s="52"/>
      <c r="AX1359" s="52"/>
      <c r="AY1359" s="52"/>
      <c r="AZ1359" s="52"/>
      <c r="BA1359" s="52"/>
      <c r="BB1359" s="52"/>
      <c r="BC1359" s="52"/>
      <c r="BD1359" s="52"/>
      <c r="BE1359" s="52"/>
      <c r="BF1359" s="52"/>
      <c r="BG1359" s="52"/>
      <c r="BH1359" s="52"/>
      <c r="BI1359" s="52"/>
      <c r="BJ1359" s="52"/>
      <c r="BK1359" s="52"/>
      <c r="BL1359" s="52"/>
      <c r="BM1359" s="52"/>
      <c r="BN1359" s="52"/>
      <c r="BO1359" s="52"/>
      <c r="BP1359" s="52"/>
      <c r="BQ1359" s="52"/>
      <c r="BR1359" s="52"/>
      <c r="BS1359" s="52"/>
      <c r="BT1359" s="52"/>
      <c r="BU1359" s="52"/>
      <c r="BV1359" s="52"/>
      <c r="BW1359" s="52"/>
      <c r="BX1359" s="52"/>
      <c r="BY1359" s="52"/>
      <c r="BZ1359" s="52"/>
      <c r="CA1359" s="52"/>
      <c r="CB1359" s="52"/>
      <c r="CC1359" s="52"/>
      <c r="CD1359" s="52"/>
      <c r="CE1359" s="52"/>
      <c r="CF1359" s="52"/>
      <c r="CG1359" s="52"/>
      <c r="CH1359" s="52"/>
      <c r="CI1359" s="52"/>
      <c r="CJ1359" s="52"/>
      <c r="CK1359" s="52"/>
      <c r="CL1359" s="52"/>
      <c r="CM1359" s="52"/>
      <c r="CN1359" s="52"/>
      <c r="CO1359" s="52"/>
      <c r="CP1359" s="52"/>
      <c r="CQ1359" s="52"/>
      <c r="CR1359" s="52"/>
      <c r="CS1359" s="52"/>
      <c r="CT1359" s="52"/>
      <c r="CU1359" s="52"/>
      <c r="CV1359" s="52"/>
      <c r="CW1359" s="52"/>
      <c r="CX1359" s="52"/>
      <c r="CY1359" s="52"/>
      <c r="CZ1359" s="52"/>
      <c r="DA1359" s="52"/>
      <c r="DB1359" s="52"/>
      <c r="DC1359" s="52"/>
      <c r="DD1359" s="52"/>
      <c r="DE1359" s="52"/>
      <c r="DF1359" s="52"/>
      <c r="DG1359" s="52"/>
      <c r="DH1359" s="52"/>
      <c r="DI1359" s="52"/>
      <c r="DJ1359" s="52"/>
      <c r="DK1359" s="52"/>
      <c r="DL1359" s="52"/>
      <c r="DM1359" s="52"/>
      <c r="DN1359" s="52"/>
      <c r="DO1359" s="52"/>
      <c r="DP1359" s="52"/>
      <c r="DQ1359" s="52"/>
      <c r="DR1359" s="52"/>
      <c r="DS1359" s="52"/>
      <c r="DT1359" s="52"/>
      <c r="DU1359" s="52"/>
      <c r="DV1359" s="52"/>
      <c r="DW1359" s="52"/>
      <c r="DX1359" s="52"/>
      <c r="DY1359" s="52"/>
    </row>
    <row r="1360" spans="1:129" x14ac:dyDescent="0.25">
      <c r="A1360" s="19" t="s">
        <v>6</v>
      </c>
      <c r="B1360" s="5">
        <v>1250</v>
      </c>
      <c r="D1360" s="5">
        <f t="shared" si="225"/>
        <v>-1000.0100000000002</v>
      </c>
      <c r="F1360" s="5">
        <f t="shared" si="226"/>
        <v>2250.0100000000002</v>
      </c>
      <c r="I1360" s="52"/>
      <c r="J1360" s="103"/>
      <c r="K1360" s="55"/>
      <c r="L1360" s="52"/>
      <c r="M1360" s="55"/>
      <c r="N1360" s="52"/>
      <c r="O1360" s="52"/>
      <c r="P1360" s="95"/>
      <c r="Q1360" s="52"/>
      <c r="R1360" s="52"/>
      <c r="S1360" s="52"/>
      <c r="T1360" s="55">
        <f>2250.01</f>
        <v>2250.0100000000002</v>
      </c>
      <c r="U1360" s="52"/>
      <c r="V1360" s="52"/>
      <c r="W1360" s="52"/>
      <c r="X1360" s="52"/>
      <c r="Y1360" s="52"/>
      <c r="Z1360" s="52"/>
      <c r="AA1360" s="52"/>
      <c r="AB1360" s="52"/>
      <c r="AC1360" s="52"/>
      <c r="AD1360" s="52"/>
      <c r="AE1360" s="52"/>
      <c r="AF1360" s="52"/>
      <c r="AG1360" s="52"/>
      <c r="AH1360" s="52"/>
      <c r="AI1360" s="52"/>
      <c r="AJ1360" s="52"/>
      <c r="AK1360" s="52"/>
      <c r="AL1360" s="52"/>
      <c r="AM1360" s="52"/>
      <c r="AN1360" s="52"/>
      <c r="AO1360" s="52"/>
      <c r="AP1360" s="52"/>
      <c r="AQ1360" s="52"/>
      <c r="AR1360" s="52"/>
      <c r="AS1360" s="52"/>
      <c r="AT1360" s="52"/>
      <c r="AU1360" s="52"/>
      <c r="AV1360" s="52"/>
      <c r="AW1360" s="52"/>
      <c r="AX1360" s="52"/>
      <c r="AY1360" s="52"/>
      <c r="AZ1360" s="52"/>
      <c r="BA1360" s="52"/>
      <c r="BB1360" s="52"/>
      <c r="BC1360" s="52"/>
      <c r="BD1360" s="52"/>
      <c r="BE1360" s="52"/>
      <c r="BF1360" s="52"/>
      <c r="BG1360" s="52"/>
      <c r="BH1360" s="52"/>
      <c r="BI1360" s="52"/>
      <c r="BJ1360" s="52"/>
      <c r="BK1360" s="52"/>
      <c r="BL1360" s="52"/>
      <c r="BM1360" s="52"/>
      <c r="BN1360" s="52"/>
      <c r="BO1360" s="52"/>
      <c r="BP1360" s="52"/>
      <c r="BQ1360" s="52"/>
      <c r="BR1360" s="52"/>
      <c r="BS1360" s="52"/>
      <c r="BT1360" s="52"/>
      <c r="BU1360" s="52"/>
      <c r="BV1360" s="52"/>
      <c r="BW1360" s="52"/>
      <c r="BX1360" s="52"/>
      <c r="BY1360" s="52"/>
      <c r="BZ1360" s="52"/>
      <c r="CA1360" s="52"/>
      <c r="CB1360" s="52"/>
      <c r="CC1360" s="52"/>
      <c r="CD1360" s="52"/>
      <c r="CE1360" s="52"/>
      <c r="CF1360" s="52"/>
      <c r="CG1360" s="52"/>
      <c r="CH1360" s="52"/>
      <c r="CI1360" s="52"/>
      <c r="CJ1360" s="52"/>
      <c r="CK1360" s="52"/>
      <c r="CL1360" s="52"/>
      <c r="CM1360" s="52"/>
      <c r="CN1360" s="52"/>
      <c r="CO1360" s="52"/>
      <c r="CP1360" s="52"/>
      <c r="CQ1360" s="52"/>
      <c r="CR1360" s="52"/>
      <c r="CS1360" s="52"/>
      <c r="CT1360" s="52"/>
      <c r="CU1360" s="52"/>
      <c r="CV1360" s="52"/>
      <c r="CW1360" s="52"/>
      <c r="CX1360" s="52"/>
      <c r="CY1360" s="52"/>
      <c r="CZ1360" s="52"/>
      <c r="DA1360" s="52"/>
      <c r="DB1360" s="52"/>
      <c r="DC1360" s="52"/>
      <c r="DD1360" s="52"/>
      <c r="DE1360" s="52"/>
      <c r="DF1360" s="52"/>
      <c r="DG1360" s="52"/>
      <c r="DH1360" s="52"/>
      <c r="DI1360" s="52"/>
      <c r="DJ1360" s="52"/>
      <c r="DK1360" s="52"/>
      <c r="DL1360" s="52"/>
      <c r="DM1360" s="52"/>
      <c r="DN1360" s="52"/>
      <c r="DO1360" s="52"/>
      <c r="DP1360" s="52"/>
      <c r="DQ1360" s="52"/>
      <c r="DR1360" s="52"/>
      <c r="DS1360" s="52"/>
      <c r="DT1360" s="52"/>
      <c r="DU1360" s="52"/>
      <c r="DV1360" s="52"/>
      <c r="DW1360" s="52"/>
      <c r="DX1360" s="52"/>
      <c r="DY1360" s="52"/>
    </row>
    <row r="1361" spans="1:129" x14ac:dyDescent="0.25">
      <c r="A1361" s="19" t="s">
        <v>7</v>
      </c>
      <c r="B1361" s="106">
        <v>1250</v>
      </c>
      <c r="D1361" s="5">
        <f t="shared" si="225"/>
        <v>1250</v>
      </c>
      <c r="F1361" s="5">
        <f t="shared" si="226"/>
        <v>0</v>
      </c>
      <c r="I1361" s="52"/>
      <c r="J1361" s="103"/>
      <c r="K1361" s="55"/>
      <c r="L1361" s="52"/>
      <c r="M1361" s="55"/>
      <c r="N1361" s="52"/>
      <c r="O1361" s="52"/>
      <c r="P1361" s="95"/>
      <c r="Q1361" s="52"/>
      <c r="R1361" s="52"/>
      <c r="S1361" s="52"/>
      <c r="T1361" s="52"/>
      <c r="U1361" s="52"/>
      <c r="V1361" s="52"/>
      <c r="W1361" s="52"/>
      <c r="X1361" s="52"/>
      <c r="Y1361" s="52"/>
      <c r="Z1361" s="52"/>
      <c r="AA1361" s="52"/>
      <c r="AB1361" s="52"/>
      <c r="AC1361" s="52"/>
      <c r="AD1361" s="52"/>
      <c r="AE1361" s="52"/>
      <c r="AF1361" s="52"/>
      <c r="AG1361" s="52"/>
      <c r="AH1361" s="52"/>
      <c r="AI1361" s="52"/>
      <c r="AJ1361" s="52"/>
      <c r="AK1361" s="52"/>
      <c r="AL1361" s="52"/>
      <c r="AM1361" s="52"/>
      <c r="AN1361" s="52"/>
      <c r="AO1361" s="52"/>
      <c r="AP1361" s="52"/>
      <c r="AQ1361" s="52"/>
      <c r="AR1361" s="52"/>
      <c r="AS1361" s="52"/>
      <c r="AT1361" s="52"/>
      <c r="AU1361" s="52"/>
      <c r="AV1361" s="52"/>
      <c r="AW1361" s="52"/>
      <c r="AX1361" s="52"/>
      <c r="AY1361" s="52"/>
      <c r="AZ1361" s="52"/>
      <c r="BA1361" s="52"/>
      <c r="BB1361" s="52"/>
      <c r="BC1361" s="52"/>
      <c r="BD1361" s="52"/>
      <c r="BE1361" s="52"/>
      <c r="BF1361" s="52"/>
      <c r="BG1361" s="52"/>
      <c r="BH1361" s="52"/>
      <c r="BI1361" s="52"/>
      <c r="BJ1361" s="52"/>
      <c r="BK1361" s="52"/>
      <c r="BL1361" s="52"/>
      <c r="BM1361" s="52"/>
      <c r="BN1361" s="52"/>
      <c r="BO1361" s="52"/>
      <c r="BP1361" s="52"/>
      <c r="BQ1361" s="52"/>
      <c r="BR1361" s="52"/>
      <c r="BS1361" s="52"/>
      <c r="BT1361" s="52"/>
      <c r="BU1361" s="52"/>
      <c r="BV1361" s="52"/>
      <c r="BW1361" s="52"/>
      <c r="BX1361" s="52"/>
      <c r="BY1361" s="52"/>
      <c r="BZ1361" s="52"/>
      <c r="CA1361" s="52"/>
      <c r="CB1361" s="52"/>
      <c r="CC1361" s="52"/>
      <c r="CD1361" s="52"/>
      <c r="CE1361" s="52"/>
      <c r="CF1361" s="52"/>
      <c r="CG1361" s="52"/>
      <c r="CH1361" s="52"/>
      <c r="CI1361" s="52"/>
      <c r="CJ1361" s="52"/>
      <c r="CK1361" s="52"/>
      <c r="CL1361" s="52"/>
      <c r="CM1361" s="52"/>
      <c r="CN1361" s="52"/>
      <c r="CO1361" s="52"/>
      <c r="CP1361" s="52"/>
      <c r="CQ1361" s="52"/>
      <c r="CR1361" s="52"/>
      <c r="CS1361" s="52"/>
      <c r="CT1361" s="52"/>
      <c r="CU1361" s="52"/>
      <c r="CV1361" s="52"/>
      <c r="CW1361" s="52"/>
      <c r="CX1361" s="52"/>
      <c r="CY1361" s="52"/>
      <c r="CZ1361" s="52"/>
      <c r="DA1361" s="52"/>
      <c r="DB1361" s="52"/>
      <c r="DC1361" s="52"/>
      <c r="DD1361" s="52"/>
      <c r="DE1361" s="52"/>
      <c r="DF1361" s="52"/>
      <c r="DG1361" s="52"/>
      <c r="DH1361" s="52"/>
      <c r="DI1361" s="52"/>
      <c r="DJ1361" s="52"/>
      <c r="DK1361" s="52"/>
      <c r="DL1361" s="52"/>
      <c r="DM1361" s="52"/>
      <c r="DN1361" s="52"/>
      <c r="DO1361" s="52"/>
      <c r="DP1361" s="52"/>
      <c r="DQ1361" s="52"/>
      <c r="DR1361" s="52"/>
      <c r="DS1361" s="52"/>
      <c r="DT1361" s="52"/>
      <c r="DU1361" s="52"/>
      <c r="DV1361" s="52"/>
      <c r="DW1361" s="52"/>
      <c r="DX1361" s="52"/>
      <c r="DY1361" s="52"/>
    </row>
    <row r="1362" spans="1:129" x14ac:dyDescent="0.25">
      <c r="A1362" s="19" t="s">
        <v>55</v>
      </c>
      <c r="B1362" s="5">
        <v>1250</v>
      </c>
      <c r="D1362" s="5">
        <f t="shared" si="225"/>
        <v>1250</v>
      </c>
      <c r="F1362" s="5">
        <f t="shared" si="226"/>
        <v>0</v>
      </c>
      <c r="I1362" s="52"/>
      <c r="J1362" s="103"/>
      <c r="K1362" s="55"/>
      <c r="L1362" s="52"/>
      <c r="M1362" s="55"/>
      <c r="N1362" s="52"/>
      <c r="O1362" s="52"/>
      <c r="P1362" s="95"/>
      <c r="Q1362" s="52"/>
      <c r="R1362" s="52"/>
      <c r="S1362" s="52"/>
      <c r="T1362" s="52"/>
      <c r="U1362" s="52"/>
      <c r="V1362" s="52"/>
      <c r="W1362" s="52"/>
      <c r="X1362" s="52"/>
      <c r="Y1362" s="52"/>
      <c r="Z1362" s="52"/>
      <c r="AA1362" s="52"/>
      <c r="AB1362" s="52"/>
      <c r="AC1362" s="52"/>
      <c r="AD1362" s="52"/>
      <c r="AE1362" s="52"/>
      <c r="AF1362" s="52"/>
      <c r="AG1362" s="52"/>
      <c r="AH1362" s="52"/>
      <c r="AI1362" s="52"/>
      <c r="AJ1362" s="52"/>
      <c r="AK1362" s="52"/>
      <c r="AL1362" s="52"/>
      <c r="AM1362" s="52"/>
      <c r="AN1362" s="52"/>
      <c r="AO1362" s="52"/>
      <c r="AP1362" s="52"/>
      <c r="AQ1362" s="52"/>
      <c r="AR1362" s="52"/>
      <c r="AS1362" s="52"/>
      <c r="AT1362" s="52"/>
      <c r="AU1362" s="52"/>
      <c r="AV1362" s="52"/>
      <c r="AW1362" s="52"/>
      <c r="AX1362" s="52"/>
      <c r="AY1362" s="52"/>
      <c r="AZ1362" s="52"/>
      <c r="BA1362" s="52"/>
      <c r="BB1362" s="52"/>
      <c r="BC1362" s="52"/>
      <c r="BD1362" s="52"/>
      <c r="BE1362" s="52"/>
      <c r="BF1362" s="52"/>
      <c r="BG1362" s="52"/>
      <c r="BH1362" s="52"/>
      <c r="BI1362" s="52"/>
      <c r="BJ1362" s="52"/>
      <c r="BK1362" s="52"/>
      <c r="BL1362" s="52"/>
      <c r="BM1362" s="52"/>
      <c r="BN1362" s="52"/>
      <c r="BO1362" s="52"/>
      <c r="BP1362" s="52"/>
      <c r="BQ1362" s="52"/>
      <c r="BR1362" s="52"/>
      <c r="BS1362" s="52"/>
      <c r="BT1362" s="52"/>
      <c r="BU1362" s="52"/>
      <c r="BV1362" s="52"/>
      <c r="BW1362" s="52"/>
      <c r="BX1362" s="52"/>
      <c r="BY1362" s="52"/>
      <c r="BZ1362" s="52"/>
      <c r="CA1362" s="52"/>
      <c r="CB1362" s="52"/>
      <c r="CC1362" s="52"/>
      <c r="CD1362" s="52"/>
      <c r="CE1362" s="52"/>
      <c r="CF1362" s="52"/>
      <c r="CG1362" s="52"/>
      <c r="CH1362" s="52"/>
      <c r="CI1362" s="52"/>
      <c r="CJ1362" s="52"/>
      <c r="CK1362" s="52"/>
      <c r="CL1362" s="52"/>
      <c r="CM1362" s="52"/>
      <c r="CN1362" s="52"/>
      <c r="CO1362" s="52"/>
      <c r="CP1362" s="52"/>
      <c r="CQ1362" s="52"/>
      <c r="CR1362" s="52"/>
      <c r="CS1362" s="52"/>
      <c r="CT1362" s="52"/>
      <c r="CU1362" s="52"/>
      <c r="CV1362" s="52"/>
      <c r="CW1362" s="52"/>
      <c r="CX1362" s="52"/>
      <c r="CY1362" s="52"/>
      <c r="CZ1362" s="52"/>
      <c r="DA1362" s="52"/>
      <c r="DB1362" s="52"/>
      <c r="DC1362" s="52"/>
      <c r="DD1362" s="52"/>
      <c r="DE1362" s="52"/>
      <c r="DF1362" s="52"/>
      <c r="DG1362" s="52"/>
      <c r="DH1362" s="52"/>
      <c r="DI1362" s="52"/>
      <c r="DJ1362" s="52"/>
      <c r="DK1362" s="52"/>
      <c r="DL1362" s="52"/>
      <c r="DM1362" s="52"/>
      <c r="DN1362" s="52"/>
      <c r="DO1362" s="52"/>
      <c r="DP1362" s="52"/>
      <c r="DQ1362" s="52"/>
      <c r="DR1362" s="52"/>
      <c r="DS1362" s="52"/>
      <c r="DT1362" s="52"/>
      <c r="DU1362" s="52"/>
      <c r="DV1362" s="52"/>
      <c r="DW1362" s="52"/>
      <c r="DX1362" s="52"/>
      <c r="DY1362" s="52"/>
    </row>
    <row r="1363" spans="1:129" x14ac:dyDescent="0.25">
      <c r="A1363" s="19" t="s">
        <v>9</v>
      </c>
      <c r="B1363" s="106">
        <v>1250</v>
      </c>
      <c r="D1363" s="5">
        <f t="shared" si="225"/>
        <v>1250</v>
      </c>
      <c r="F1363" s="5">
        <f t="shared" si="226"/>
        <v>0</v>
      </c>
      <c r="I1363" s="52"/>
      <c r="J1363" s="103"/>
      <c r="K1363" s="55"/>
      <c r="L1363" s="52"/>
      <c r="M1363" s="55"/>
      <c r="N1363" s="52"/>
      <c r="O1363" s="52"/>
      <c r="P1363" s="95"/>
      <c r="Q1363" s="52"/>
      <c r="R1363" s="52"/>
      <c r="S1363" s="52"/>
      <c r="T1363" s="52"/>
      <c r="U1363" s="52"/>
      <c r="V1363" s="52"/>
      <c r="W1363" s="52"/>
      <c r="X1363" s="52"/>
      <c r="Y1363" s="52"/>
      <c r="Z1363" s="52"/>
      <c r="AA1363" s="52"/>
      <c r="AB1363" s="52"/>
      <c r="AC1363" s="52"/>
      <c r="AD1363" s="52"/>
      <c r="AE1363" s="52"/>
      <c r="AF1363" s="52"/>
      <c r="AG1363" s="52"/>
      <c r="AH1363" s="52"/>
      <c r="AI1363" s="52"/>
      <c r="AJ1363" s="52"/>
      <c r="AK1363" s="52"/>
      <c r="AL1363" s="52"/>
      <c r="AM1363" s="52"/>
      <c r="AN1363" s="52"/>
      <c r="AO1363" s="52"/>
      <c r="AP1363" s="52"/>
      <c r="AQ1363" s="52"/>
      <c r="AR1363" s="52"/>
      <c r="AS1363" s="52"/>
      <c r="AT1363" s="52"/>
      <c r="AU1363" s="52"/>
      <c r="AV1363" s="52"/>
      <c r="AW1363" s="52"/>
      <c r="AX1363" s="52"/>
      <c r="AY1363" s="52"/>
      <c r="AZ1363" s="52"/>
      <c r="BA1363" s="52"/>
      <c r="BB1363" s="52"/>
      <c r="BC1363" s="52"/>
      <c r="BD1363" s="52"/>
      <c r="BE1363" s="52"/>
      <c r="BF1363" s="52"/>
      <c r="BG1363" s="52"/>
      <c r="BH1363" s="52"/>
      <c r="BI1363" s="52"/>
      <c r="BJ1363" s="52"/>
      <c r="BK1363" s="52"/>
      <c r="BL1363" s="52"/>
      <c r="BM1363" s="52"/>
      <c r="BN1363" s="52"/>
      <c r="BO1363" s="52"/>
      <c r="BP1363" s="52"/>
      <c r="BQ1363" s="52"/>
      <c r="BR1363" s="52"/>
      <c r="BS1363" s="52"/>
      <c r="BT1363" s="52"/>
      <c r="BU1363" s="52"/>
      <c r="BV1363" s="52"/>
      <c r="BW1363" s="52"/>
      <c r="BX1363" s="52"/>
      <c r="BY1363" s="52"/>
      <c r="BZ1363" s="52"/>
      <c r="CA1363" s="52"/>
      <c r="CB1363" s="52"/>
      <c r="CC1363" s="52"/>
      <c r="CD1363" s="52"/>
      <c r="CE1363" s="52"/>
      <c r="CF1363" s="52"/>
      <c r="CG1363" s="52"/>
      <c r="CH1363" s="52"/>
      <c r="CI1363" s="52"/>
      <c r="CJ1363" s="52"/>
      <c r="CK1363" s="52"/>
      <c r="CL1363" s="52"/>
      <c r="CM1363" s="52"/>
      <c r="CN1363" s="52"/>
      <c r="CO1363" s="52"/>
      <c r="CP1363" s="52"/>
      <c r="CQ1363" s="52"/>
      <c r="CR1363" s="52"/>
      <c r="CS1363" s="52"/>
      <c r="CT1363" s="52"/>
      <c r="CU1363" s="52"/>
      <c r="CV1363" s="52"/>
      <c r="CW1363" s="52"/>
      <c r="CX1363" s="52"/>
      <c r="CY1363" s="52"/>
      <c r="CZ1363" s="52"/>
      <c r="DA1363" s="52"/>
      <c r="DB1363" s="52"/>
      <c r="DC1363" s="52"/>
      <c r="DD1363" s="52"/>
      <c r="DE1363" s="52"/>
      <c r="DF1363" s="52"/>
      <c r="DG1363" s="52"/>
      <c r="DH1363" s="52"/>
      <c r="DI1363" s="52"/>
      <c r="DJ1363" s="52"/>
      <c r="DK1363" s="52"/>
      <c r="DL1363" s="52"/>
      <c r="DM1363" s="52"/>
      <c r="DN1363" s="52"/>
      <c r="DO1363" s="52"/>
      <c r="DP1363" s="52"/>
      <c r="DQ1363" s="52"/>
      <c r="DR1363" s="52"/>
      <c r="DS1363" s="52"/>
      <c r="DT1363" s="52"/>
      <c r="DU1363" s="52"/>
      <c r="DV1363" s="52"/>
      <c r="DW1363" s="52"/>
      <c r="DX1363" s="52"/>
      <c r="DY1363" s="52"/>
    </row>
    <row r="1364" spans="1:129" x14ac:dyDescent="0.25">
      <c r="A1364" s="19" t="s">
        <v>10</v>
      </c>
      <c r="B1364" s="5">
        <v>1250</v>
      </c>
      <c r="D1364" s="5">
        <f t="shared" si="225"/>
        <v>1250</v>
      </c>
      <c r="F1364" s="5">
        <f>SUM(J1364:BB1364)</f>
        <v>0</v>
      </c>
      <c r="I1364" s="52"/>
      <c r="J1364" s="103"/>
      <c r="K1364" s="55"/>
      <c r="L1364" s="52"/>
      <c r="M1364" s="55"/>
      <c r="N1364" s="52"/>
      <c r="O1364" s="52"/>
      <c r="P1364" s="95"/>
      <c r="Q1364" s="52"/>
      <c r="R1364" s="52"/>
      <c r="S1364" s="52"/>
      <c r="T1364" s="52"/>
      <c r="U1364" s="52"/>
      <c r="V1364" s="52"/>
      <c r="W1364" s="52"/>
      <c r="X1364" s="52"/>
      <c r="Y1364" s="52"/>
      <c r="Z1364" s="52"/>
      <c r="AA1364" s="52"/>
      <c r="AB1364" s="52"/>
      <c r="AC1364" s="52"/>
      <c r="AD1364" s="52"/>
      <c r="AE1364" s="52"/>
      <c r="AF1364" s="52"/>
      <c r="AG1364" s="52"/>
      <c r="AH1364" s="52"/>
      <c r="AI1364" s="52"/>
      <c r="AJ1364" s="52"/>
      <c r="AK1364" s="52"/>
      <c r="AL1364" s="52"/>
      <c r="AM1364" s="52"/>
      <c r="AN1364" s="52"/>
      <c r="AO1364" s="52"/>
      <c r="AP1364" s="52"/>
      <c r="AQ1364" s="52"/>
      <c r="AR1364" s="52"/>
      <c r="AS1364" s="52"/>
      <c r="AT1364" s="52"/>
      <c r="AU1364" s="52"/>
      <c r="AV1364" s="52"/>
      <c r="AW1364" s="52"/>
      <c r="AX1364" s="52"/>
      <c r="AY1364" s="52"/>
      <c r="AZ1364" s="52"/>
      <c r="BA1364" s="52"/>
      <c r="BB1364" s="52"/>
      <c r="BC1364" s="52"/>
      <c r="BD1364" s="52"/>
      <c r="BE1364" s="52"/>
      <c r="BF1364" s="52"/>
      <c r="BG1364" s="52"/>
      <c r="BH1364" s="52"/>
      <c r="BI1364" s="52"/>
      <c r="BJ1364" s="52"/>
      <c r="BK1364" s="52"/>
      <c r="BL1364" s="52"/>
      <c r="BM1364" s="52"/>
      <c r="BN1364" s="52"/>
      <c r="BO1364" s="52"/>
      <c r="BP1364" s="52"/>
      <c r="BQ1364" s="52"/>
      <c r="BR1364" s="52"/>
      <c r="BS1364" s="52"/>
      <c r="BT1364" s="52"/>
      <c r="BU1364" s="52"/>
      <c r="BV1364" s="52"/>
      <c r="BW1364" s="52"/>
      <c r="BX1364" s="52"/>
      <c r="BY1364" s="52"/>
      <c r="BZ1364" s="52"/>
      <c r="CA1364" s="52"/>
      <c r="CB1364" s="52"/>
      <c r="CC1364" s="52"/>
      <c r="CD1364" s="52"/>
      <c r="CE1364" s="52"/>
      <c r="CF1364" s="52"/>
      <c r="CG1364" s="52"/>
      <c r="CH1364" s="52"/>
      <c r="CI1364" s="52"/>
      <c r="CJ1364" s="52"/>
      <c r="CK1364" s="52"/>
      <c r="CL1364" s="52"/>
      <c r="CM1364" s="52"/>
      <c r="CN1364" s="52"/>
      <c r="CO1364" s="52"/>
      <c r="CP1364" s="52"/>
      <c r="CQ1364" s="52"/>
      <c r="CR1364" s="52"/>
      <c r="CS1364" s="52"/>
      <c r="CT1364" s="52"/>
      <c r="CU1364" s="52"/>
      <c r="CV1364" s="52"/>
      <c r="CW1364" s="52"/>
      <c r="CX1364" s="52"/>
      <c r="CY1364" s="52"/>
      <c r="CZ1364" s="52"/>
      <c r="DA1364" s="52"/>
      <c r="DB1364" s="52"/>
      <c r="DC1364" s="52"/>
      <c r="DD1364" s="52"/>
      <c r="DE1364" s="52"/>
      <c r="DF1364" s="52"/>
      <c r="DG1364" s="52"/>
      <c r="DH1364" s="52"/>
      <c r="DI1364" s="52"/>
      <c r="DJ1364" s="52"/>
      <c r="DK1364" s="52"/>
      <c r="DL1364" s="52"/>
      <c r="DM1364" s="52"/>
      <c r="DN1364" s="52"/>
      <c r="DO1364" s="52"/>
      <c r="DP1364" s="52"/>
      <c r="DQ1364" s="52"/>
      <c r="DR1364" s="52"/>
      <c r="DS1364" s="52"/>
      <c r="DT1364" s="52"/>
      <c r="DU1364" s="52"/>
      <c r="DV1364" s="52"/>
      <c r="DW1364" s="52"/>
      <c r="DX1364" s="52"/>
      <c r="DY1364" s="52"/>
    </row>
    <row r="1365" spans="1:129" x14ac:dyDescent="0.25">
      <c r="A1365" s="19" t="s">
        <v>11</v>
      </c>
      <c r="B1365" s="5">
        <v>1250</v>
      </c>
      <c r="D1365" s="5">
        <f t="shared" si="225"/>
        <v>1250</v>
      </c>
      <c r="F1365" s="5">
        <f t="shared" si="226"/>
        <v>0</v>
      </c>
      <c r="I1365" s="52"/>
      <c r="J1365" s="103"/>
      <c r="K1365" s="55"/>
      <c r="L1365" s="55"/>
      <c r="M1365" s="55"/>
      <c r="N1365" s="52"/>
      <c r="O1365" s="52"/>
      <c r="P1365" s="95"/>
      <c r="Q1365" s="52"/>
      <c r="R1365" s="52"/>
      <c r="S1365" s="52"/>
      <c r="T1365" s="52"/>
      <c r="U1365" s="52"/>
      <c r="V1365" s="52"/>
      <c r="W1365" s="52"/>
      <c r="X1365" s="52"/>
      <c r="Y1365" s="52"/>
      <c r="Z1365" s="52"/>
      <c r="AA1365" s="52"/>
      <c r="AB1365" s="52"/>
      <c r="AC1365" s="52"/>
      <c r="AD1365" s="52"/>
      <c r="AE1365" s="52"/>
      <c r="AF1365" s="52"/>
      <c r="AG1365" s="52"/>
      <c r="AH1365" s="52"/>
      <c r="AI1365" s="52"/>
      <c r="AJ1365" s="52"/>
      <c r="AK1365" s="52"/>
      <c r="AL1365" s="52"/>
      <c r="AM1365" s="52"/>
      <c r="AN1365" s="52"/>
      <c r="AO1365" s="52"/>
      <c r="AP1365" s="52"/>
      <c r="AQ1365" s="52"/>
      <c r="AR1365" s="52"/>
      <c r="AS1365" s="52"/>
      <c r="AT1365" s="52"/>
      <c r="AU1365" s="52"/>
      <c r="AV1365" s="52"/>
      <c r="AW1365" s="52"/>
      <c r="AX1365" s="52"/>
      <c r="AY1365" s="52"/>
      <c r="AZ1365" s="52"/>
      <c r="BA1365" s="52"/>
      <c r="BB1365" s="52"/>
      <c r="BC1365" s="52"/>
      <c r="BD1365" s="52"/>
      <c r="BE1365" s="52"/>
      <c r="BF1365" s="52"/>
      <c r="BG1365" s="52"/>
      <c r="BH1365" s="52"/>
      <c r="BI1365" s="52"/>
      <c r="BJ1365" s="52"/>
      <c r="BK1365" s="52"/>
      <c r="BL1365" s="52"/>
      <c r="BM1365" s="52"/>
      <c r="BN1365" s="52"/>
      <c r="BO1365" s="52"/>
      <c r="BP1365" s="52"/>
      <c r="BQ1365" s="52"/>
      <c r="BR1365" s="52"/>
      <c r="BS1365" s="52"/>
      <c r="BT1365" s="52"/>
      <c r="BU1365" s="52"/>
      <c r="BV1365" s="52"/>
      <c r="BW1365" s="52"/>
      <c r="BX1365" s="52"/>
      <c r="BY1365" s="52"/>
      <c r="BZ1365" s="52"/>
      <c r="CA1365" s="52"/>
      <c r="CB1365" s="52"/>
      <c r="CC1365" s="52"/>
      <c r="CD1365" s="52"/>
      <c r="CE1365" s="52"/>
      <c r="CF1365" s="52"/>
      <c r="CG1365" s="52"/>
      <c r="CH1365" s="52"/>
      <c r="CI1365" s="52"/>
      <c r="CJ1365" s="52"/>
      <c r="CK1365" s="52"/>
      <c r="CL1365" s="52"/>
      <c r="CM1365" s="52"/>
      <c r="CN1365" s="52"/>
      <c r="CO1365" s="52"/>
      <c r="CP1365" s="52"/>
      <c r="CQ1365" s="52"/>
      <c r="CR1365" s="52"/>
      <c r="CS1365" s="52"/>
      <c r="CT1365" s="52"/>
      <c r="CU1365" s="52"/>
      <c r="CV1365" s="52"/>
      <c r="CW1365" s="52"/>
      <c r="CX1365" s="52"/>
      <c r="CY1365" s="52"/>
      <c r="CZ1365" s="52"/>
      <c r="DA1365" s="52"/>
      <c r="DB1365" s="52"/>
      <c r="DC1365" s="52"/>
      <c r="DD1365" s="52"/>
      <c r="DE1365" s="52"/>
      <c r="DF1365" s="52"/>
      <c r="DG1365" s="52"/>
      <c r="DH1365" s="52"/>
      <c r="DI1365" s="52"/>
      <c r="DJ1365" s="52"/>
      <c r="DK1365" s="52"/>
      <c r="DL1365" s="52"/>
      <c r="DM1365" s="52"/>
      <c r="DN1365" s="52"/>
      <c r="DO1365" s="52"/>
      <c r="DP1365" s="52"/>
      <c r="DQ1365" s="52"/>
      <c r="DR1365" s="52"/>
      <c r="DS1365" s="52"/>
      <c r="DT1365" s="52"/>
      <c r="DU1365" s="52"/>
      <c r="DV1365" s="52"/>
      <c r="DW1365" s="52"/>
      <c r="DX1365" s="52"/>
      <c r="DY1365" s="52"/>
    </row>
    <row r="1366" spans="1:129" x14ac:dyDescent="0.25">
      <c r="A1366" s="19" t="s">
        <v>12</v>
      </c>
      <c r="B1366" s="5">
        <v>1250</v>
      </c>
      <c r="D1366" s="5">
        <f t="shared" si="225"/>
        <v>1250</v>
      </c>
      <c r="F1366" s="5">
        <f>SUM(J1366:BB1366)</f>
        <v>0</v>
      </c>
      <c r="I1366" s="52"/>
      <c r="J1366" s="103"/>
      <c r="K1366" s="55"/>
      <c r="L1366" s="52"/>
      <c r="M1366" s="55"/>
      <c r="N1366" s="52"/>
      <c r="O1366" s="52"/>
      <c r="P1366" s="95"/>
      <c r="Q1366" s="52"/>
      <c r="R1366" s="52"/>
      <c r="S1366" s="52"/>
      <c r="T1366" s="52"/>
      <c r="U1366" s="52"/>
      <c r="V1366" s="52"/>
      <c r="W1366" s="52"/>
      <c r="X1366" s="52"/>
      <c r="Y1366" s="52"/>
      <c r="Z1366" s="52"/>
      <c r="AA1366" s="52"/>
      <c r="AB1366" s="52"/>
      <c r="AC1366" s="52"/>
      <c r="AD1366" s="52"/>
      <c r="AE1366" s="52"/>
      <c r="AF1366" s="52"/>
      <c r="AG1366" s="52"/>
      <c r="AH1366" s="52"/>
      <c r="AI1366" s="52"/>
      <c r="AJ1366" s="52"/>
      <c r="AK1366" s="52"/>
      <c r="AL1366" s="52"/>
      <c r="AM1366" s="52"/>
      <c r="AN1366" s="52"/>
      <c r="AO1366" s="52"/>
      <c r="AP1366" s="52"/>
      <c r="AQ1366" s="52"/>
      <c r="AR1366" s="52"/>
      <c r="AS1366" s="52"/>
      <c r="AT1366" s="52"/>
      <c r="AU1366" s="52"/>
      <c r="AV1366" s="52"/>
      <c r="AW1366" s="52"/>
      <c r="AX1366" s="52"/>
      <c r="AY1366" s="52"/>
      <c r="AZ1366" s="52"/>
      <c r="BA1366" s="52"/>
      <c r="BB1366" s="52"/>
      <c r="BC1366" s="52"/>
      <c r="BD1366" s="52"/>
      <c r="BE1366" s="52"/>
      <c r="BF1366" s="52"/>
      <c r="BG1366" s="52"/>
      <c r="BH1366" s="52"/>
      <c r="BI1366" s="52"/>
      <c r="BJ1366" s="52"/>
      <c r="BK1366" s="52"/>
      <c r="BL1366" s="52"/>
      <c r="BM1366" s="52"/>
      <c r="BN1366" s="52"/>
      <c r="BO1366" s="52"/>
      <c r="BP1366" s="52"/>
      <c r="BQ1366" s="52"/>
      <c r="BR1366" s="52"/>
      <c r="BS1366" s="52"/>
      <c r="BT1366" s="52"/>
      <c r="BU1366" s="52"/>
      <c r="BV1366" s="52"/>
      <c r="BW1366" s="52"/>
      <c r="BX1366" s="52"/>
      <c r="BY1366" s="52"/>
      <c r="BZ1366" s="52"/>
      <c r="CA1366" s="52"/>
      <c r="CB1366" s="52"/>
      <c r="CC1366" s="52"/>
      <c r="CD1366" s="52"/>
      <c r="CE1366" s="52"/>
      <c r="CF1366" s="52"/>
      <c r="CG1366" s="52"/>
      <c r="CH1366" s="52"/>
      <c r="CI1366" s="52"/>
      <c r="CJ1366" s="52"/>
      <c r="CK1366" s="52"/>
      <c r="CL1366" s="52"/>
      <c r="CM1366" s="52"/>
      <c r="CN1366" s="52"/>
      <c r="CO1366" s="52"/>
      <c r="CP1366" s="52"/>
      <c r="CQ1366" s="52"/>
      <c r="CR1366" s="52"/>
      <c r="CS1366" s="52"/>
      <c r="CT1366" s="52"/>
      <c r="CU1366" s="52"/>
      <c r="CV1366" s="52"/>
      <c r="CW1366" s="52"/>
      <c r="CX1366" s="52"/>
      <c r="CY1366" s="52"/>
      <c r="CZ1366" s="52"/>
      <c r="DA1366" s="52"/>
      <c r="DB1366" s="52"/>
      <c r="DC1366" s="52"/>
      <c r="DD1366" s="52"/>
      <c r="DE1366" s="52"/>
      <c r="DF1366" s="52"/>
      <c r="DG1366" s="52"/>
      <c r="DH1366" s="52"/>
      <c r="DI1366" s="52"/>
      <c r="DJ1366" s="52"/>
      <c r="DK1366" s="52"/>
      <c r="DL1366" s="52"/>
      <c r="DM1366" s="52"/>
      <c r="DN1366" s="52"/>
      <c r="DO1366" s="52"/>
      <c r="DP1366" s="52"/>
      <c r="DQ1366" s="52"/>
      <c r="DR1366" s="52"/>
      <c r="DS1366" s="52"/>
      <c r="DT1366" s="52"/>
      <c r="DU1366" s="52"/>
      <c r="DV1366" s="52"/>
      <c r="DW1366" s="52"/>
      <c r="DX1366" s="52"/>
      <c r="DY1366" s="52"/>
    </row>
    <row r="1367" spans="1:129" x14ac:dyDescent="0.25">
      <c r="A1367" s="19" t="s">
        <v>13</v>
      </c>
      <c r="B1367" s="5">
        <v>1250</v>
      </c>
      <c r="D1367" s="5">
        <f t="shared" si="225"/>
        <v>1250</v>
      </c>
      <c r="F1367" s="5">
        <f t="shared" si="226"/>
        <v>0</v>
      </c>
      <c r="I1367" s="52"/>
      <c r="J1367" s="103"/>
      <c r="K1367" s="55"/>
      <c r="L1367" s="52"/>
      <c r="M1367" s="55"/>
      <c r="N1367" s="52"/>
      <c r="O1367" s="52"/>
      <c r="P1367" s="95"/>
      <c r="Q1367" s="52"/>
      <c r="R1367" s="52"/>
      <c r="S1367" s="52"/>
      <c r="T1367" s="52"/>
      <c r="U1367" s="52"/>
      <c r="V1367" s="52"/>
      <c r="W1367" s="52"/>
      <c r="X1367" s="52"/>
      <c r="Y1367" s="52"/>
      <c r="Z1367" s="52"/>
      <c r="AA1367" s="52"/>
      <c r="AB1367" s="52"/>
      <c r="AC1367" s="52"/>
      <c r="AD1367" s="52"/>
      <c r="AE1367" s="52"/>
      <c r="AF1367" s="52"/>
      <c r="AG1367" s="52"/>
      <c r="AH1367" s="52"/>
      <c r="AI1367" s="52"/>
      <c r="AJ1367" s="52"/>
      <c r="AK1367" s="52"/>
      <c r="AL1367" s="52"/>
      <c r="AM1367" s="52"/>
      <c r="AN1367" s="52"/>
      <c r="AO1367" s="52"/>
      <c r="AP1367" s="52"/>
      <c r="AQ1367" s="52"/>
      <c r="AR1367" s="52"/>
      <c r="AS1367" s="52"/>
      <c r="AT1367" s="52"/>
      <c r="AU1367" s="52"/>
      <c r="AV1367" s="52"/>
      <c r="AW1367" s="52"/>
      <c r="AX1367" s="52"/>
      <c r="AY1367" s="52"/>
      <c r="AZ1367" s="52"/>
      <c r="BA1367" s="52"/>
      <c r="BB1367" s="52"/>
      <c r="BC1367" s="52"/>
      <c r="BD1367" s="52"/>
      <c r="BE1367" s="52"/>
      <c r="BF1367" s="52"/>
      <c r="BG1367" s="52"/>
      <c r="BH1367" s="52"/>
      <c r="BI1367" s="52"/>
      <c r="BJ1367" s="52"/>
      <c r="BK1367" s="52"/>
      <c r="BL1367" s="52"/>
      <c r="BM1367" s="52"/>
      <c r="BN1367" s="52"/>
      <c r="BO1367" s="52"/>
      <c r="BP1367" s="52"/>
      <c r="BQ1367" s="52"/>
      <c r="BR1367" s="52"/>
      <c r="BS1367" s="52"/>
      <c r="BT1367" s="52"/>
      <c r="BU1367" s="52"/>
      <c r="BV1367" s="52"/>
      <c r="BW1367" s="52"/>
      <c r="BX1367" s="52"/>
      <c r="BY1367" s="52"/>
      <c r="BZ1367" s="52"/>
      <c r="CA1367" s="52"/>
      <c r="CB1367" s="52"/>
      <c r="CC1367" s="52"/>
      <c r="CD1367" s="52"/>
      <c r="CE1367" s="52"/>
      <c r="CF1367" s="52"/>
      <c r="CG1367" s="52"/>
      <c r="CH1367" s="52"/>
      <c r="CI1367" s="52"/>
      <c r="CJ1367" s="52"/>
      <c r="CK1367" s="52"/>
      <c r="CL1367" s="52"/>
      <c r="CM1367" s="52"/>
      <c r="CN1367" s="52"/>
      <c r="CO1367" s="52"/>
      <c r="CP1367" s="52"/>
      <c r="CQ1367" s="52"/>
      <c r="CR1367" s="52"/>
      <c r="CS1367" s="52"/>
      <c r="CT1367" s="52"/>
      <c r="CU1367" s="52"/>
      <c r="CV1367" s="52"/>
      <c r="CW1367" s="52"/>
      <c r="CX1367" s="52"/>
      <c r="CY1367" s="52"/>
      <c r="CZ1367" s="52"/>
      <c r="DA1367" s="52"/>
      <c r="DB1367" s="52"/>
      <c r="DC1367" s="52"/>
      <c r="DD1367" s="52"/>
      <c r="DE1367" s="52"/>
      <c r="DF1367" s="52"/>
      <c r="DG1367" s="52"/>
      <c r="DH1367" s="52"/>
      <c r="DI1367" s="52"/>
      <c r="DJ1367" s="52"/>
      <c r="DK1367" s="52"/>
      <c r="DL1367" s="52"/>
      <c r="DM1367" s="52"/>
      <c r="DN1367" s="52"/>
      <c r="DO1367" s="52"/>
      <c r="DP1367" s="52"/>
      <c r="DQ1367" s="52"/>
      <c r="DR1367" s="52"/>
      <c r="DS1367" s="52"/>
      <c r="DT1367" s="52"/>
      <c r="DU1367" s="52"/>
      <c r="DV1367" s="52"/>
      <c r="DW1367" s="52"/>
      <c r="DX1367" s="52"/>
      <c r="DY1367" s="52"/>
    </row>
    <row r="1368" spans="1:129" x14ac:dyDescent="0.25">
      <c r="A1368" s="19" t="s">
        <v>14</v>
      </c>
      <c r="B1368" s="5">
        <v>1250</v>
      </c>
      <c r="D1368" s="5">
        <f t="shared" si="225"/>
        <v>1250</v>
      </c>
      <c r="F1368" s="5">
        <f t="shared" si="226"/>
        <v>0</v>
      </c>
      <c r="I1368" s="52"/>
      <c r="J1368" s="103"/>
      <c r="K1368" s="55"/>
      <c r="L1368" s="52"/>
      <c r="M1368" s="55"/>
      <c r="N1368" s="52"/>
      <c r="O1368" s="52"/>
      <c r="P1368" s="95"/>
      <c r="Q1368" s="52"/>
      <c r="R1368" s="52"/>
      <c r="S1368" s="52"/>
      <c r="T1368" s="52"/>
      <c r="U1368" s="52"/>
      <c r="V1368" s="52"/>
      <c r="W1368" s="52"/>
      <c r="X1368" s="52"/>
      <c r="Y1368" s="52"/>
      <c r="Z1368" s="52"/>
      <c r="AA1368" s="52"/>
      <c r="AB1368" s="52"/>
      <c r="AC1368" s="52"/>
      <c r="AD1368" s="52"/>
      <c r="AE1368" s="52"/>
      <c r="AF1368" s="52"/>
      <c r="AG1368" s="52"/>
      <c r="AH1368" s="52"/>
      <c r="AI1368" s="52"/>
      <c r="AJ1368" s="52"/>
      <c r="AK1368" s="52"/>
      <c r="AL1368" s="52"/>
      <c r="AM1368" s="52"/>
      <c r="AN1368" s="52"/>
      <c r="AO1368" s="52"/>
      <c r="AP1368" s="52"/>
      <c r="AQ1368" s="52"/>
      <c r="AR1368" s="52"/>
      <c r="AS1368" s="52"/>
      <c r="AT1368" s="52"/>
      <c r="AU1368" s="52"/>
      <c r="AV1368" s="52"/>
      <c r="AW1368" s="52"/>
      <c r="AX1368" s="52"/>
      <c r="AY1368" s="52"/>
      <c r="AZ1368" s="52"/>
      <c r="BA1368" s="52"/>
      <c r="BB1368" s="52"/>
      <c r="BC1368" s="52"/>
      <c r="BD1368" s="52"/>
      <c r="BE1368" s="52"/>
      <c r="BF1368" s="52"/>
      <c r="BG1368" s="52"/>
      <c r="BH1368" s="52"/>
      <c r="BI1368" s="52"/>
      <c r="BJ1368" s="52"/>
      <c r="BK1368" s="52"/>
      <c r="BL1368" s="52"/>
      <c r="BM1368" s="52"/>
      <c r="BN1368" s="52"/>
      <c r="BO1368" s="52"/>
      <c r="BP1368" s="52"/>
      <c r="BQ1368" s="52"/>
      <c r="BR1368" s="52"/>
      <c r="BS1368" s="52"/>
      <c r="BT1368" s="52"/>
      <c r="BU1368" s="52"/>
      <c r="BV1368" s="52"/>
      <c r="BW1368" s="52"/>
      <c r="BX1368" s="52"/>
      <c r="BY1368" s="52"/>
      <c r="BZ1368" s="52"/>
      <c r="CA1368" s="52"/>
      <c r="CB1368" s="52"/>
      <c r="CC1368" s="52"/>
      <c r="CD1368" s="52"/>
      <c r="CE1368" s="52"/>
      <c r="CF1368" s="52"/>
      <c r="CG1368" s="52"/>
      <c r="CH1368" s="52"/>
      <c r="CI1368" s="52"/>
      <c r="CJ1368" s="52"/>
      <c r="CK1368" s="52"/>
      <c r="CL1368" s="52"/>
      <c r="CM1368" s="52"/>
      <c r="CN1368" s="52"/>
      <c r="CO1368" s="52"/>
      <c r="CP1368" s="52"/>
      <c r="CQ1368" s="52"/>
      <c r="CR1368" s="52"/>
      <c r="CS1368" s="52"/>
      <c r="CT1368" s="52"/>
      <c r="CU1368" s="52"/>
      <c r="CV1368" s="52"/>
      <c r="CW1368" s="52"/>
      <c r="CX1368" s="52"/>
      <c r="CY1368" s="52"/>
      <c r="CZ1368" s="52"/>
      <c r="DA1368" s="52"/>
      <c r="DB1368" s="52"/>
      <c r="DC1368" s="52"/>
      <c r="DD1368" s="52"/>
      <c r="DE1368" s="52"/>
      <c r="DF1368" s="52"/>
      <c r="DG1368" s="52"/>
      <c r="DH1368" s="52"/>
      <c r="DI1368" s="52"/>
      <c r="DJ1368" s="52"/>
      <c r="DK1368" s="52"/>
      <c r="DL1368" s="52"/>
      <c r="DM1368" s="52"/>
      <c r="DN1368" s="52"/>
      <c r="DO1368" s="52"/>
      <c r="DP1368" s="52"/>
      <c r="DQ1368" s="52"/>
      <c r="DR1368" s="52"/>
      <c r="DS1368" s="52"/>
      <c r="DT1368" s="52"/>
      <c r="DU1368" s="52"/>
      <c r="DV1368" s="52"/>
      <c r="DW1368" s="52"/>
      <c r="DX1368" s="52"/>
      <c r="DY1368" s="52"/>
    </row>
    <row r="1369" spans="1:129" x14ac:dyDescent="0.25">
      <c r="A1369" s="19" t="s">
        <v>15</v>
      </c>
      <c r="B1369" s="5">
        <v>1250</v>
      </c>
      <c r="D1369" s="5">
        <f t="shared" si="225"/>
        <v>1250</v>
      </c>
      <c r="F1369" s="5">
        <f t="shared" si="226"/>
        <v>0</v>
      </c>
      <c r="I1369" s="52"/>
      <c r="J1369" s="103"/>
      <c r="K1369" s="55"/>
      <c r="L1369" s="52"/>
      <c r="M1369" s="55"/>
      <c r="N1369" s="52"/>
      <c r="O1369" s="52"/>
      <c r="P1369" s="95"/>
      <c r="Q1369" s="52"/>
      <c r="R1369" s="52"/>
      <c r="S1369" s="52"/>
      <c r="T1369" s="52"/>
      <c r="U1369" s="52"/>
      <c r="V1369" s="52"/>
      <c r="W1369" s="52"/>
      <c r="X1369" s="52"/>
      <c r="Y1369" s="52"/>
      <c r="Z1369" s="52"/>
      <c r="AA1369" s="52"/>
      <c r="AB1369" s="52"/>
      <c r="AC1369" s="52"/>
      <c r="AD1369" s="52"/>
      <c r="AE1369" s="52"/>
      <c r="AF1369" s="52"/>
      <c r="AG1369" s="52"/>
      <c r="AH1369" s="52"/>
      <c r="AI1369" s="52"/>
      <c r="AJ1369" s="52"/>
      <c r="AK1369" s="52"/>
      <c r="AL1369" s="52"/>
      <c r="AM1369" s="52"/>
      <c r="AN1369" s="52"/>
      <c r="AO1369" s="52"/>
      <c r="AP1369" s="52"/>
      <c r="AQ1369" s="52"/>
      <c r="AR1369" s="52"/>
      <c r="AS1369" s="52"/>
      <c r="AT1369" s="52"/>
      <c r="AU1369" s="52"/>
      <c r="AV1369" s="52"/>
      <c r="AW1369" s="52"/>
      <c r="AX1369" s="52"/>
      <c r="AY1369" s="52"/>
      <c r="AZ1369" s="52"/>
      <c r="BA1369" s="52"/>
      <c r="BB1369" s="52"/>
      <c r="BC1369" s="52"/>
      <c r="BD1369" s="52"/>
      <c r="BE1369" s="52"/>
      <c r="BF1369" s="52"/>
      <c r="BG1369" s="52"/>
      <c r="BH1369" s="52"/>
      <c r="BI1369" s="52"/>
      <c r="BJ1369" s="52"/>
      <c r="BK1369" s="52"/>
      <c r="BL1369" s="52"/>
      <c r="BM1369" s="52"/>
      <c r="BN1369" s="52"/>
      <c r="BO1369" s="52"/>
      <c r="BP1369" s="52"/>
      <c r="BQ1369" s="52"/>
      <c r="BR1369" s="52"/>
      <c r="BS1369" s="52"/>
      <c r="BT1369" s="52"/>
      <c r="BU1369" s="52"/>
      <c r="BV1369" s="52"/>
      <c r="BW1369" s="52"/>
      <c r="BX1369" s="52"/>
      <c r="BY1369" s="52"/>
      <c r="BZ1369" s="52"/>
      <c r="CA1369" s="52"/>
      <c r="CB1369" s="52"/>
      <c r="CC1369" s="52"/>
      <c r="CD1369" s="52"/>
      <c r="CE1369" s="52"/>
      <c r="CF1369" s="52"/>
      <c r="CG1369" s="52"/>
      <c r="CH1369" s="52"/>
      <c r="CI1369" s="52"/>
      <c r="CJ1369" s="52"/>
      <c r="CK1369" s="52"/>
      <c r="CL1369" s="52"/>
      <c r="CM1369" s="52"/>
      <c r="CN1369" s="52"/>
      <c r="CO1369" s="52"/>
      <c r="CP1369" s="52"/>
      <c r="CQ1369" s="52"/>
      <c r="CR1369" s="52"/>
      <c r="CS1369" s="52"/>
      <c r="CT1369" s="52"/>
      <c r="CU1369" s="52"/>
      <c r="CV1369" s="52"/>
      <c r="CW1369" s="52"/>
      <c r="CX1369" s="52"/>
      <c r="CY1369" s="52"/>
      <c r="CZ1369" s="52"/>
      <c r="DA1369" s="52"/>
      <c r="DB1369" s="52"/>
      <c r="DC1369" s="52"/>
      <c r="DD1369" s="52"/>
      <c r="DE1369" s="52"/>
      <c r="DF1369" s="52"/>
      <c r="DG1369" s="52"/>
      <c r="DH1369" s="52"/>
      <c r="DI1369" s="52"/>
      <c r="DJ1369" s="52"/>
      <c r="DK1369" s="52"/>
      <c r="DL1369" s="52"/>
      <c r="DM1369" s="52"/>
      <c r="DN1369" s="52"/>
      <c r="DO1369" s="52"/>
      <c r="DP1369" s="52"/>
      <c r="DQ1369" s="52"/>
      <c r="DR1369" s="52"/>
      <c r="DS1369" s="52"/>
      <c r="DT1369" s="52"/>
      <c r="DU1369" s="52"/>
      <c r="DV1369" s="52"/>
      <c r="DW1369" s="52"/>
      <c r="DX1369" s="52"/>
      <c r="DY1369" s="52"/>
    </row>
    <row r="1370" spans="1:129" x14ac:dyDescent="0.25">
      <c r="A1370" s="6" t="s">
        <v>16</v>
      </c>
      <c r="B1370" s="7">
        <f>SUM(B1358:B1369)</f>
        <v>15000</v>
      </c>
      <c r="D1370" s="23">
        <f>SUM(D1358:D1369)</f>
        <v>12749.99</v>
      </c>
      <c r="F1370" s="7">
        <f>SUM(F1358:F1369)</f>
        <v>2250.0100000000002</v>
      </c>
      <c r="I1370" s="52"/>
      <c r="J1370" s="103"/>
      <c r="K1370" s="55"/>
      <c r="L1370" s="52"/>
      <c r="M1370" s="55"/>
      <c r="N1370" s="52"/>
      <c r="O1370" s="52"/>
      <c r="P1370" s="95"/>
      <c r="Q1370" s="52"/>
      <c r="R1370" s="52"/>
      <c r="S1370" s="52"/>
      <c r="T1370" s="52"/>
      <c r="U1370" s="52"/>
      <c r="V1370" s="52"/>
      <c r="W1370" s="52"/>
      <c r="X1370" s="52"/>
      <c r="Y1370" s="52"/>
      <c r="Z1370" s="52"/>
      <c r="AA1370" s="52"/>
      <c r="AB1370" s="52"/>
      <c r="AC1370" s="52"/>
      <c r="AD1370" s="52"/>
      <c r="AE1370" s="52"/>
      <c r="AF1370" s="52"/>
      <c r="AG1370" s="52"/>
      <c r="AH1370" s="52"/>
      <c r="AI1370" s="52"/>
      <c r="AJ1370" s="52"/>
      <c r="AK1370" s="52"/>
      <c r="AL1370" s="52"/>
      <c r="AM1370" s="52"/>
      <c r="AN1370" s="52"/>
      <c r="AO1370" s="52"/>
      <c r="AP1370" s="52"/>
      <c r="AQ1370" s="52"/>
      <c r="AR1370" s="52"/>
      <c r="AS1370" s="52"/>
      <c r="AT1370" s="52"/>
      <c r="AU1370" s="52"/>
      <c r="AV1370" s="52"/>
      <c r="AW1370" s="52"/>
      <c r="AX1370" s="52"/>
      <c r="AY1370" s="52"/>
      <c r="AZ1370" s="52"/>
      <c r="BA1370" s="52"/>
      <c r="BB1370" s="52"/>
      <c r="BC1370" s="52"/>
      <c r="BD1370" s="52"/>
      <c r="BE1370" s="52"/>
      <c r="BF1370" s="52"/>
      <c r="BG1370" s="52"/>
      <c r="BH1370" s="52"/>
      <c r="BI1370" s="52"/>
      <c r="BJ1370" s="52"/>
      <c r="BK1370" s="52"/>
      <c r="BL1370" s="52"/>
      <c r="BM1370" s="52"/>
      <c r="BN1370" s="52"/>
      <c r="BO1370" s="52"/>
      <c r="BP1370" s="52"/>
      <c r="BQ1370" s="52"/>
      <c r="BR1370" s="52"/>
      <c r="BS1370" s="52"/>
      <c r="BT1370" s="52"/>
      <c r="BU1370" s="52"/>
      <c r="BV1370" s="52"/>
      <c r="BW1370" s="52"/>
      <c r="BX1370" s="52"/>
      <c r="BY1370" s="52"/>
      <c r="BZ1370" s="52"/>
      <c r="CA1370" s="52"/>
      <c r="CB1370" s="52"/>
      <c r="CC1370" s="52"/>
      <c r="CD1370" s="52"/>
      <c r="CE1370" s="52"/>
      <c r="CF1370" s="52"/>
      <c r="CG1370" s="52"/>
      <c r="CH1370" s="52"/>
      <c r="CI1370" s="52"/>
      <c r="CJ1370" s="52"/>
      <c r="CK1370" s="52"/>
      <c r="CL1370" s="52"/>
      <c r="CM1370" s="52"/>
      <c r="CN1370" s="52"/>
      <c r="CO1370" s="52"/>
      <c r="CP1370" s="52"/>
      <c r="CQ1370" s="52"/>
      <c r="CR1370" s="52"/>
      <c r="CS1370" s="52"/>
      <c r="CT1370" s="52"/>
      <c r="CU1370" s="52"/>
      <c r="CV1370" s="52"/>
      <c r="CW1370" s="52"/>
      <c r="CX1370" s="52"/>
      <c r="CY1370" s="52"/>
      <c r="CZ1370" s="52"/>
      <c r="DA1370" s="52"/>
      <c r="DB1370" s="52"/>
      <c r="DC1370" s="52"/>
      <c r="DD1370" s="52"/>
      <c r="DE1370" s="52"/>
      <c r="DF1370" s="52"/>
      <c r="DG1370" s="52"/>
      <c r="DH1370" s="52"/>
      <c r="DI1370" s="52"/>
      <c r="DJ1370" s="52"/>
      <c r="DK1370" s="52"/>
      <c r="DL1370" s="52"/>
      <c r="DM1370" s="52"/>
      <c r="DN1370" s="52"/>
      <c r="DO1370" s="52"/>
      <c r="DP1370" s="52"/>
      <c r="DQ1370" s="52"/>
      <c r="DR1370" s="52"/>
      <c r="DS1370" s="52"/>
      <c r="DT1370" s="52"/>
      <c r="DU1370" s="52"/>
      <c r="DV1370" s="52"/>
      <c r="DW1370" s="52"/>
      <c r="DX1370" s="52"/>
      <c r="DY1370" s="52"/>
    </row>
    <row r="1371" spans="1:129" x14ac:dyDescent="0.25">
      <c r="I1371" s="52"/>
      <c r="J1371" s="103"/>
      <c r="K1371" s="55"/>
      <c r="L1371" s="52"/>
      <c r="M1371" s="55"/>
      <c r="N1371" s="52"/>
      <c r="O1371" s="52"/>
      <c r="P1371" s="95"/>
      <c r="Q1371" s="52"/>
      <c r="R1371" s="52"/>
      <c r="S1371" s="52"/>
      <c r="T1371" s="52"/>
      <c r="U1371" s="52"/>
      <c r="V1371" s="52"/>
      <c r="W1371" s="52"/>
      <c r="X1371" s="52"/>
      <c r="Y1371" s="52"/>
      <c r="Z1371" s="52"/>
      <c r="AA1371" s="52"/>
      <c r="AB1371" s="52"/>
      <c r="AC1371" s="52"/>
      <c r="AD1371" s="52"/>
      <c r="AE1371" s="52"/>
      <c r="AF1371" s="52"/>
      <c r="AG1371" s="52"/>
      <c r="AH1371" s="52"/>
      <c r="AI1371" s="52"/>
      <c r="AJ1371" s="52"/>
      <c r="AK1371" s="52"/>
      <c r="AL1371" s="52"/>
      <c r="AM1371" s="52"/>
      <c r="AN1371" s="52"/>
      <c r="AO1371" s="52"/>
      <c r="AP1371" s="52"/>
      <c r="AQ1371" s="52"/>
      <c r="AR1371" s="52"/>
      <c r="AS1371" s="52"/>
      <c r="AT1371" s="52"/>
      <c r="AU1371" s="52"/>
      <c r="AV1371" s="52"/>
      <c r="AW1371" s="52"/>
      <c r="AX1371" s="52"/>
      <c r="AY1371" s="52"/>
      <c r="AZ1371" s="52"/>
      <c r="BA1371" s="52"/>
      <c r="BB1371" s="52"/>
      <c r="BC1371" s="52"/>
      <c r="BD1371" s="52"/>
      <c r="BE1371" s="52"/>
      <c r="BF1371" s="52"/>
      <c r="BG1371" s="52"/>
      <c r="BH1371" s="52"/>
      <c r="BI1371" s="52"/>
      <c r="BJ1371" s="52"/>
      <c r="BK1371" s="52"/>
      <c r="BL1371" s="52"/>
      <c r="BM1371" s="52"/>
      <c r="BN1371" s="52"/>
      <c r="BO1371" s="52"/>
      <c r="BP1371" s="52"/>
      <c r="BQ1371" s="52"/>
      <c r="BR1371" s="52"/>
      <c r="BS1371" s="52"/>
      <c r="BT1371" s="52"/>
      <c r="BU1371" s="52"/>
      <c r="BV1371" s="52"/>
      <c r="BW1371" s="52"/>
      <c r="BX1371" s="52"/>
      <c r="BY1371" s="52"/>
      <c r="BZ1371" s="52"/>
      <c r="CA1371" s="52"/>
      <c r="CB1371" s="52"/>
      <c r="CC1371" s="52"/>
      <c r="CD1371" s="52"/>
      <c r="CE1371" s="52"/>
      <c r="CF1371" s="52"/>
      <c r="CG1371" s="52"/>
      <c r="CH1371" s="52"/>
      <c r="CI1371" s="52"/>
      <c r="CJ1371" s="52"/>
      <c r="CK1371" s="52"/>
      <c r="CL1371" s="52"/>
      <c r="CM1371" s="52"/>
      <c r="CN1371" s="52"/>
      <c r="CO1371" s="52"/>
      <c r="CP1371" s="52"/>
      <c r="CQ1371" s="52"/>
      <c r="CR1371" s="52"/>
      <c r="CS1371" s="52"/>
      <c r="CT1371" s="52"/>
      <c r="CU1371" s="52"/>
      <c r="CV1371" s="52"/>
      <c r="CW1371" s="52"/>
      <c r="CX1371" s="52"/>
      <c r="CY1371" s="52"/>
      <c r="CZ1371" s="52"/>
      <c r="DA1371" s="52"/>
      <c r="DB1371" s="52"/>
      <c r="DC1371" s="52"/>
      <c r="DD1371" s="52"/>
      <c r="DE1371" s="52"/>
      <c r="DF1371" s="52"/>
      <c r="DG1371" s="52"/>
      <c r="DH1371" s="52"/>
      <c r="DI1371" s="52"/>
      <c r="DJ1371" s="52"/>
      <c r="DK1371" s="52"/>
      <c r="DL1371" s="52"/>
      <c r="DM1371" s="52"/>
      <c r="DN1371" s="52"/>
      <c r="DO1371" s="52"/>
      <c r="DP1371" s="52"/>
      <c r="DQ1371" s="52"/>
      <c r="DR1371" s="52"/>
      <c r="DS1371" s="52"/>
      <c r="DT1371" s="52"/>
      <c r="DU1371" s="52"/>
      <c r="DV1371" s="52"/>
      <c r="DW1371" s="52"/>
      <c r="DX1371" s="52"/>
      <c r="DY1371" s="52"/>
    </row>
    <row r="1372" spans="1:129" x14ac:dyDescent="0.25">
      <c r="I1372" s="52"/>
      <c r="J1372" s="103"/>
      <c r="K1372" s="55"/>
      <c r="L1372" s="52"/>
      <c r="M1372" s="55"/>
      <c r="N1372" s="52"/>
      <c r="O1372" s="52"/>
      <c r="P1372" s="95"/>
      <c r="Q1372" s="52"/>
      <c r="R1372" s="52"/>
      <c r="S1372" s="52"/>
      <c r="T1372" s="52"/>
      <c r="U1372" s="52"/>
      <c r="V1372" s="52"/>
      <c r="W1372" s="52"/>
      <c r="X1372" s="52"/>
      <c r="Y1372" s="52"/>
      <c r="Z1372" s="52"/>
      <c r="AA1372" s="52"/>
      <c r="AB1372" s="52"/>
      <c r="AC1372" s="52"/>
      <c r="AD1372" s="52"/>
      <c r="AE1372" s="52"/>
      <c r="AF1372" s="52"/>
      <c r="AG1372" s="52"/>
      <c r="AH1372" s="52"/>
      <c r="AI1372" s="52"/>
      <c r="AJ1372" s="52"/>
      <c r="AK1372" s="52"/>
      <c r="AL1372" s="52"/>
      <c r="AM1372" s="52"/>
      <c r="AN1372" s="52"/>
      <c r="AO1372" s="52"/>
      <c r="AP1372" s="52"/>
      <c r="AQ1372" s="52"/>
      <c r="AR1372" s="52"/>
      <c r="AS1372" s="52"/>
      <c r="AT1372" s="52"/>
      <c r="AU1372" s="52"/>
      <c r="AV1372" s="52"/>
      <c r="AW1372" s="52"/>
      <c r="AX1372" s="52"/>
      <c r="AY1372" s="52"/>
      <c r="AZ1372" s="52"/>
      <c r="BA1372" s="52"/>
      <c r="BB1372" s="52"/>
      <c r="BC1372" s="52"/>
      <c r="BD1372" s="52"/>
      <c r="BE1372" s="52"/>
      <c r="BF1372" s="52"/>
      <c r="BG1372" s="52"/>
      <c r="BH1372" s="52"/>
      <c r="BI1372" s="52"/>
      <c r="BJ1372" s="52"/>
      <c r="BK1372" s="52"/>
      <c r="BL1372" s="52"/>
      <c r="BM1372" s="52"/>
      <c r="BN1372" s="52"/>
      <c r="BO1372" s="52"/>
      <c r="BP1372" s="52"/>
      <c r="BQ1372" s="52"/>
      <c r="BR1372" s="52"/>
      <c r="BS1372" s="52"/>
      <c r="BT1372" s="52"/>
      <c r="BU1372" s="52"/>
      <c r="BV1372" s="52"/>
      <c r="BW1372" s="52"/>
      <c r="BX1372" s="52"/>
      <c r="BY1372" s="52"/>
      <c r="BZ1372" s="52"/>
      <c r="CA1372" s="52"/>
      <c r="CB1372" s="52"/>
      <c r="CC1372" s="52"/>
      <c r="CD1372" s="52"/>
      <c r="CE1372" s="52"/>
      <c r="CF1372" s="52"/>
      <c r="CG1372" s="52"/>
      <c r="CH1372" s="52"/>
      <c r="CI1372" s="52"/>
      <c r="CJ1372" s="52"/>
      <c r="CK1372" s="52"/>
      <c r="CL1372" s="52"/>
      <c r="CM1372" s="52"/>
      <c r="CN1372" s="52"/>
      <c r="CO1372" s="52"/>
      <c r="CP1372" s="52"/>
      <c r="CQ1372" s="52"/>
      <c r="CR1372" s="52"/>
      <c r="CS1372" s="52"/>
      <c r="CT1372" s="52"/>
      <c r="CU1372" s="52"/>
      <c r="CV1372" s="52"/>
      <c r="CW1372" s="52"/>
      <c r="CX1372" s="52"/>
      <c r="CY1372" s="52"/>
      <c r="CZ1372" s="52"/>
      <c r="DA1372" s="52"/>
      <c r="DB1372" s="52"/>
      <c r="DC1372" s="52"/>
      <c r="DD1372" s="52"/>
      <c r="DE1372" s="52"/>
      <c r="DF1372" s="52"/>
      <c r="DG1372" s="52"/>
      <c r="DH1372" s="52"/>
      <c r="DI1372" s="52"/>
      <c r="DJ1372" s="52"/>
      <c r="DK1372" s="52"/>
      <c r="DL1372" s="52"/>
      <c r="DM1372" s="52"/>
      <c r="DN1372" s="52"/>
      <c r="DO1372" s="52"/>
      <c r="DP1372" s="52"/>
      <c r="DQ1372" s="52"/>
      <c r="DR1372" s="52"/>
      <c r="DS1372" s="52"/>
      <c r="DT1372" s="52"/>
      <c r="DU1372" s="52"/>
      <c r="DV1372" s="52"/>
      <c r="DW1372" s="52"/>
      <c r="DX1372" s="52"/>
      <c r="DY1372" s="52"/>
    </row>
    <row r="1373" spans="1:129" x14ac:dyDescent="0.25">
      <c r="A1373" s="56">
        <v>33401</v>
      </c>
      <c r="B1373" s="173" t="s">
        <v>108</v>
      </c>
      <c r="C1373" s="173"/>
      <c r="D1373" s="173"/>
      <c r="E1373" s="173"/>
      <c r="F1373" s="173"/>
      <c r="G1373" s="173"/>
      <c r="H1373" s="173"/>
      <c r="I1373" s="52"/>
      <c r="J1373" s="103"/>
      <c r="K1373" s="55"/>
      <c r="L1373" s="52"/>
      <c r="M1373" s="55"/>
      <c r="N1373" s="52"/>
      <c r="O1373" s="52"/>
      <c r="P1373" s="95"/>
      <c r="Q1373" s="52"/>
      <c r="R1373" s="52"/>
      <c r="S1373" s="52"/>
      <c r="T1373" s="52"/>
      <c r="U1373" s="52"/>
      <c r="V1373" s="52"/>
      <c r="W1373" s="52"/>
      <c r="X1373" s="52"/>
      <c r="Y1373" s="52"/>
      <c r="Z1373" s="52"/>
      <c r="AA1373" s="52"/>
      <c r="AB1373" s="52"/>
      <c r="AC1373" s="52"/>
      <c r="AD1373" s="52"/>
      <c r="AE1373" s="52"/>
      <c r="AF1373" s="52"/>
      <c r="AG1373" s="52"/>
      <c r="AH1373" s="52"/>
      <c r="AI1373" s="52"/>
      <c r="AJ1373" s="52"/>
      <c r="AK1373" s="52"/>
      <c r="AL1373" s="52"/>
      <c r="AM1373" s="52"/>
      <c r="AN1373" s="52"/>
      <c r="AO1373" s="52"/>
      <c r="AP1373" s="52"/>
      <c r="AQ1373" s="52"/>
      <c r="AR1373" s="52"/>
      <c r="AS1373" s="52"/>
      <c r="AT1373" s="52"/>
      <c r="AU1373" s="52"/>
      <c r="AV1373" s="52"/>
      <c r="AW1373" s="52"/>
      <c r="AX1373" s="52"/>
      <c r="AY1373" s="52"/>
      <c r="AZ1373" s="52"/>
      <c r="BA1373" s="52"/>
      <c r="BB1373" s="52"/>
      <c r="BC1373" s="52"/>
      <c r="BD1373" s="52"/>
      <c r="BE1373" s="52"/>
      <c r="BF1373" s="52"/>
      <c r="BG1373" s="52"/>
      <c r="BH1373" s="52"/>
      <c r="BI1373" s="52"/>
      <c r="BJ1373" s="52"/>
      <c r="BK1373" s="52"/>
      <c r="BL1373" s="52"/>
      <c r="BM1373" s="52"/>
      <c r="BN1373" s="52"/>
      <c r="BO1373" s="52"/>
      <c r="BP1373" s="52"/>
      <c r="BQ1373" s="52"/>
      <c r="BR1373" s="52"/>
      <c r="BS1373" s="52"/>
      <c r="BT1373" s="52"/>
      <c r="BU1373" s="52"/>
      <c r="BV1373" s="52"/>
      <c r="BW1373" s="52"/>
      <c r="BX1373" s="52"/>
      <c r="BY1373" s="52"/>
      <c r="BZ1373" s="52"/>
      <c r="CA1373" s="52"/>
      <c r="CB1373" s="52"/>
      <c r="CC1373" s="52"/>
      <c r="CD1373" s="52"/>
      <c r="CE1373" s="52"/>
      <c r="CF1373" s="52"/>
      <c r="CG1373" s="52"/>
      <c r="CH1373" s="52"/>
      <c r="CI1373" s="52"/>
      <c r="CJ1373" s="52"/>
      <c r="CK1373" s="52"/>
      <c r="CL1373" s="52"/>
      <c r="CM1373" s="52"/>
      <c r="CN1373" s="52"/>
      <c r="CO1373" s="52"/>
      <c r="CP1373" s="52"/>
      <c r="CQ1373" s="52"/>
      <c r="CR1373" s="52"/>
      <c r="CS1373" s="52"/>
      <c r="CT1373" s="52"/>
      <c r="CU1373" s="52"/>
      <c r="CV1373" s="52"/>
      <c r="CW1373" s="52"/>
      <c r="CX1373" s="52"/>
      <c r="CY1373" s="52"/>
      <c r="CZ1373" s="52"/>
      <c r="DA1373" s="52"/>
      <c r="DB1373" s="52"/>
      <c r="DC1373" s="52"/>
      <c r="DD1373" s="52"/>
      <c r="DE1373" s="52"/>
      <c r="DF1373" s="52"/>
      <c r="DG1373" s="52"/>
      <c r="DH1373" s="52"/>
      <c r="DI1373" s="52"/>
      <c r="DJ1373" s="52"/>
      <c r="DK1373" s="52"/>
      <c r="DL1373" s="52"/>
      <c r="DM1373" s="52"/>
      <c r="DN1373" s="52"/>
      <c r="DO1373" s="52"/>
      <c r="DP1373" s="52"/>
      <c r="DQ1373" s="52"/>
      <c r="DR1373" s="52"/>
      <c r="DS1373" s="52"/>
      <c r="DT1373" s="52"/>
      <c r="DU1373" s="52"/>
      <c r="DV1373" s="52"/>
      <c r="DW1373" s="52"/>
      <c r="DX1373" s="52"/>
      <c r="DY1373" s="52"/>
    </row>
    <row r="1374" spans="1:129" x14ac:dyDescent="0.25">
      <c r="D1374" s="23">
        <v>100</v>
      </c>
      <c r="E1374" s="2">
        <v>12</v>
      </c>
      <c r="F1374" s="2"/>
      <c r="G1374" s="10">
        <f>D1374/E1374</f>
        <v>8.3333333333333339</v>
      </c>
      <c r="I1374" s="52"/>
      <c r="J1374" s="103"/>
      <c r="K1374" s="55"/>
      <c r="L1374" s="52"/>
      <c r="M1374" s="55"/>
      <c r="N1374" s="52"/>
      <c r="O1374" s="52"/>
      <c r="P1374" s="95"/>
      <c r="Q1374" s="52"/>
      <c r="R1374" s="52"/>
      <c r="S1374" s="52"/>
      <c r="T1374" s="52"/>
      <c r="U1374" s="52"/>
      <c r="V1374" s="52"/>
      <c r="W1374" s="52"/>
      <c r="X1374" s="52"/>
      <c r="Y1374" s="52"/>
      <c r="Z1374" s="52"/>
      <c r="AA1374" s="52"/>
      <c r="AB1374" s="52"/>
      <c r="AC1374" s="52"/>
      <c r="AD1374" s="52"/>
      <c r="AE1374" s="52"/>
      <c r="AF1374" s="52"/>
      <c r="AG1374" s="52"/>
      <c r="AH1374" s="52"/>
      <c r="AI1374" s="52"/>
      <c r="AJ1374" s="52"/>
      <c r="AK1374" s="52"/>
      <c r="AL1374" s="52"/>
      <c r="AM1374" s="52"/>
      <c r="AN1374" s="52"/>
      <c r="AO1374" s="52"/>
      <c r="AP1374" s="52"/>
      <c r="AQ1374" s="52"/>
      <c r="AR1374" s="52"/>
      <c r="AS1374" s="52"/>
      <c r="AT1374" s="52"/>
      <c r="AU1374" s="52"/>
      <c r="AV1374" s="52"/>
      <c r="AW1374" s="52"/>
      <c r="AX1374" s="52"/>
      <c r="AY1374" s="52"/>
      <c r="AZ1374" s="52"/>
      <c r="BA1374" s="52"/>
      <c r="BB1374" s="52"/>
      <c r="BC1374" s="52"/>
      <c r="BD1374" s="52"/>
      <c r="BE1374" s="52"/>
      <c r="BF1374" s="52"/>
      <c r="BG1374" s="52"/>
      <c r="BH1374" s="52"/>
      <c r="BI1374" s="52"/>
      <c r="BJ1374" s="52"/>
      <c r="BK1374" s="52"/>
      <c r="BL1374" s="52"/>
      <c r="BM1374" s="52"/>
      <c r="BN1374" s="52"/>
      <c r="BO1374" s="52"/>
      <c r="BP1374" s="52"/>
      <c r="BQ1374" s="52"/>
      <c r="BR1374" s="52"/>
      <c r="BS1374" s="52"/>
      <c r="BT1374" s="52"/>
      <c r="BU1374" s="52"/>
      <c r="BV1374" s="52"/>
      <c r="BW1374" s="52"/>
      <c r="BX1374" s="52"/>
      <c r="BY1374" s="52"/>
      <c r="BZ1374" s="52"/>
      <c r="CA1374" s="52"/>
      <c r="CB1374" s="52"/>
      <c r="CC1374" s="52"/>
      <c r="CD1374" s="52"/>
      <c r="CE1374" s="52"/>
      <c r="CF1374" s="52"/>
      <c r="CG1374" s="52"/>
      <c r="CH1374" s="52"/>
      <c r="CI1374" s="52"/>
      <c r="CJ1374" s="52"/>
      <c r="CK1374" s="52"/>
      <c r="CL1374" s="52"/>
      <c r="CM1374" s="52"/>
      <c r="CN1374" s="52"/>
      <c r="CO1374" s="52"/>
      <c r="CP1374" s="52"/>
      <c r="CQ1374" s="52"/>
      <c r="CR1374" s="52"/>
      <c r="CS1374" s="52"/>
      <c r="CT1374" s="52"/>
      <c r="CU1374" s="52"/>
      <c r="CV1374" s="52"/>
      <c r="CW1374" s="52"/>
      <c r="CX1374" s="52"/>
      <c r="CY1374" s="52"/>
      <c r="CZ1374" s="52"/>
      <c r="DA1374" s="52"/>
      <c r="DB1374" s="52"/>
      <c r="DC1374" s="52"/>
      <c r="DD1374" s="52"/>
      <c r="DE1374" s="52"/>
      <c r="DF1374" s="52"/>
      <c r="DG1374" s="52"/>
      <c r="DH1374" s="52"/>
      <c r="DI1374" s="52"/>
      <c r="DJ1374" s="52"/>
      <c r="DK1374" s="52"/>
      <c r="DL1374" s="52"/>
      <c r="DM1374" s="52"/>
      <c r="DN1374" s="52"/>
      <c r="DO1374" s="52"/>
      <c r="DP1374" s="52"/>
      <c r="DQ1374" s="52"/>
      <c r="DR1374" s="52"/>
      <c r="DS1374" s="52"/>
      <c r="DT1374" s="52"/>
      <c r="DU1374" s="52"/>
      <c r="DV1374" s="52"/>
      <c r="DW1374" s="52"/>
      <c r="DX1374" s="52"/>
      <c r="DY1374" s="52"/>
    </row>
    <row r="1375" spans="1:129" x14ac:dyDescent="0.25">
      <c r="A1375" s="20"/>
      <c r="B1375" s="56" t="s">
        <v>1</v>
      </c>
      <c r="C1375" s="56"/>
      <c r="D1375" s="24" t="s">
        <v>2</v>
      </c>
      <c r="E1375" s="25"/>
      <c r="F1375" s="31" t="s">
        <v>3</v>
      </c>
      <c r="G1375" s="27"/>
      <c r="H1375" s="20"/>
      <c r="I1375" s="52"/>
      <c r="J1375" s="103"/>
      <c r="K1375" s="55"/>
      <c r="L1375" s="52"/>
      <c r="M1375" s="55"/>
      <c r="N1375" s="52"/>
      <c r="O1375" s="52"/>
      <c r="P1375" s="95"/>
      <c r="Q1375" s="52"/>
      <c r="R1375" s="52"/>
      <c r="S1375" s="52"/>
      <c r="T1375" s="52"/>
      <c r="U1375" s="52"/>
      <c r="V1375" s="52"/>
      <c r="W1375" s="52"/>
      <c r="X1375" s="52"/>
      <c r="Y1375" s="52"/>
      <c r="Z1375" s="52"/>
      <c r="AA1375" s="52"/>
      <c r="AB1375" s="52"/>
      <c r="AC1375" s="52"/>
      <c r="AD1375" s="52"/>
      <c r="AE1375" s="52"/>
      <c r="AF1375" s="52"/>
      <c r="AG1375" s="52"/>
      <c r="AH1375" s="52"/>
      <c r="AI1375" s="52"/>
      <c r="AJ1375" s="52"/>
      <c r="AK1375" s="52"/>
      <c r="AL1375" s="52"/>
      <c r="AM1375" s="52"/>
      <c r="AN1375" s="52"/>
      <c r="AO1375" s="52"/>
      <c r="AP1375" s="52"/>
      <c r="AQ1375" s="52"/>
      <c r="AR1375" s="52"/>
      <c r="AS1375" s="52"/>
      <c r="AT1375" s="52"/>
      <c r="AU1375" s="52"/>
      <c r="AV1375" s="52"/>
      <c r="AW1375" s="52"/>
      <c r="AX1375" s="52"/>
      <c r="AY1375" s="52"/>
      <c r="AZ1375" s="52"/>
      <c r="BA1375" s="52"/>
      <c r="BB1375" s="52"/>
      <c r="BC1375" s="52"/>
      <c r="BD1375" s="52"/>
      <c r="BE1375" s="52"/>
      <c r="BF1375" s="52"/>
      <c r="BG1375" s="52"/>
      <c r="BH1375" s="52"/>
      <c r="BI1375" s="52"/>
      <c r="BJ1375" s="52"/>
      <c r="BK1375" s="52"/>
      <c r="BL1375" s="52"/>
      <c r="BM1375" s="52"/>
      <c r="BN1375" s="52"/>
      <c r="BO1375" s="52"/>
      <c r="BP1375" s="52"/>
      <c r="BQ1375" s="52"/>
      <c r="BR1375" s="52"/>
      <c r="BS1375" s="52"/>
      <c r="BT1375" s="52"/>
      <c r="BU1375" s="52"/>
      <c r="BV1375" s="52"/>
      <c r="BW1375" s="52"/>
      <c r="BX1375" s="52"/>
      <c r="BY1375" s="52"/>
      <c r="BZ1375" s="52"/>
      <c r="CA1375" s="52"/>
      <c r="CB1375" s="52"/>
      <c r="CC1375" s="52"/>
      <c r="CD1375" s="52"/>
      <c r="CE1375" s="52"/>
      <c r="CF1375" s="52"/>
      <c r="CG1375" s="52"/>
      <c r="CH1375" s="52"/>
      <c r="CI1375" s="52"/>
      <c r="CJ1375" s="52"/>
      <c r="CK1375" s="52"/>
      <c r="CL1375" s="52"/>
      <c r="CM1375" s="52"/>
      <c r="CN1375" s="52"/>
      <c r="CO1375" s="52"/>
      <c r="CP1375" s="52"/>
      <c r="CQ1375" s="52"/>
      <c r="CR1375" s="52"/>
      <c r="CS1375" s="52"/>
      <c r="CT1375" s="52"/>
      <c r="CU1375" s="52"/>
      <c r="CV1375" s="52"/>
      <c r="CW1375" s="52"/>
      <c r="CX1375" s="52"/>
      <c r="CY1375" s="52"/>
      <c r="CZ1375" s="52"/>
      <c r="DA1375" s="52"/>
      <c r="DB1375" s="52"/>
      <c r="DC1375" s="52"/>
      <c r="DD1375" s="52"/>
      <c r="DE1375" s="52"/>
      <c r="DF1375" s="52"/>
      <c r="DG1375" s="52"/>
      <c r="DH1375" s="52"/>
      <c r="DI1375" s="52"/>
      <c r="DJ1375" s="52"/>
      <c r="DK1375" s="52"/>
      <c r="DL1375" s="52"/>
      <c r="DM1375" s="52"/>
      <c r="DN1375" s="52"/>
      <c r="DO1375" s="52"/>
      <c r="DP1375" s="52"/>
      <c r="DQ1375" s="52"/>
      <c r="DR1375" s="52"/>
      <c r="DS1375" s="52"/>
      <c r="DT1375" s="52"/>
      <c r="DU1375" s="52"/>
      <c r="DV1375" s="52"/>
      <c r="DW1375" s="52"/>
      <c r="DX1375" s="52"/>
      <c r="DY1375" s="52"/>
    </row>
    <row r="1376" spans="1:129" x14ac:dyDescent="0.25">
      <c r="A1376" s="19" t="s">
        <v>4</v>
      </c>
      <c r="B1376" s="5">
        <v>0</v>
      </c>
      <c r="D1376" s="5">
        <f>B1376-F1376</f>
        <v>0</v>
      </c>
      <c r="F1376" s="5">
        <f>SUM(J1376:BB1376)</f>
        <v>0</v>
      </c>
      <c r="I1376" s="52"/>
      <c r="J1376" s="103"/>
      <c r="K1376" s="55"/>
      <c r="L1376" s="52"/>
      <c r="M1376" s="55"/>
      <c r="N1376" s="52"/>
      <c r="O1376" s="52"/>
      <c r="P1376" s="95"/>
      <c r="Q1376" s="52"/>
      <c r="R1376" s="52"/>
      <c r="S1376" s="52"/>
      <c r="T1376" s="52"/>
      <c r="U1376" s="52"/>
      <c r="V1376" s="52"/>
      <c r="W1376" s="52"/>
      <c r="X1376" s="52"/>
      <c r="Y1376" s="52"/>
      <c r="Z1376" s="52"/>
      <c r="AA1376" s="52"/>
      <c r="AB1376" s="52"/>
      <c r="AC1376" s="52"/>
      <c r="AD1376" s="52"/>
      <c r="AE1376" s="52"/>
      <c r="AF1376" s="52"/>
      <c r="AG1376" s="52"/>
      <c r="AH1376" s="52"/>
      <c r="AI1376" s="52"/>
      <c r="AJ1376" s="52"/>
      <c r="AK1376" s="52"/>
      <c r="AL1376" s="52"/>
      <c r="AM1376" s="52"/>
      <c r="AN1376" s="52"/>
      <c r="AO1376" s="52"/>
      <c r="AP1376" s="52"/>
      <c r="AQ1376" s="52"/>
      <c r="AR1376" s="52"/>
      <c r="AS1376" s="52"/>
      <c r="AT1376" s="52"/>
      <c r="AU1376" s="52"/>
      <c r="AV1376" s="52"/>
      <c r="AW1376" s="52"/>
      <c r="AX1376" s="52"/>
      <c r="AY1376" s="52"/>
      <c r="AZ1376" s="52"/>
      <c r="BA1376" s="52"/>
      <c r="BB1376" s="52"/>
      <c r="BC1376" s="52"/>
      <c r="BD1376" s="52"/>
      <c r="BE1376" s="52"/>
      <c r="BF1376" s="52"/>
      <c r="BG1376" s="52"/>
      <c r="BH1376" s="52"/>
      <c r="BI1376" s="52"/>
      <c r="BJ1376" s="52"/>
      <c r="BK1376" s="52"/>
      <c r="BL1376" s="52"/>
      <c r="BM1376" s="52"/>
      <c r="BN1376" s="52"/>
      <c r="BO1376" s="52"/>
      <c r="BP1376" s="52"/>
      <c r="BQ1376" s="52"/>
      <c r="BR1376" s="52"/>
      <c r="BS1376" s="52"/>
      <c r="BT1376" s="52"/>
      <c r="BU1376" s="52"/>
      <c r="BV1376" s="52"/>
      <c r="BW1376" s="52"/>
      <c r="BX1376" s="52"/>
      <c r="BY1376" s="52"/>
      <c r="BZ1376" s="52"/>
      <c r="CA1376" s="52"/>
      <c r="CB1376" s="52"/>
      <c r="CC1376" s="52"/>
      <c r="CD1376" s="52"/>
      <c r="CE1376" s="52"/>
      <c r="CF1376" s="52"/>
      <c r="CG1376" s="52"/>
      <c r="CH1376" s="52"/>
      <c r="CI1376" s="52"/>
      <c r="CJ1376" s="52"/>
      <c r="CK1376" s="52"/>
      <c r="CL1376" s="52"/>
      <c r="CM1376" s="52"/>
      <c r="CN1376" s="52"/>
      <c r="CO1376" s="52"/>
      <c r="CP1376" s="52"/>
      <c r="CQ1376" s="52"/>
      <c r="CR1376" s="52"/>
      <c r="CS1376" s="52"/>
      <c r="CT1376" s="52"/>
      <c r="CU1376" s="52"/>
      <c r="CV1376" s="52"/>
      <c r="CW1376" s="52"/>
      <c r="CX1376" s="52"/>
      <c r="CY1376" s="52"/>
      <c r="CZ1376" s="52"/>
      <c r="DA1376" s="52"/>
      <c r="DB1376" s="52"/>
      <c r="DC1376" s="52"/>
      <c r="DD1376" s="52"/>
      <c r="DE1376" s="52"/>
      <c r="DF1376" s="52"/>
      <c r="DG1376" s="52"/>
      <c r="DH1376" s="52"/>
      <c r="DI1376" s="52"/>
      <c r="DJ1376" s="52"/>
      <c r="DK1376" s="52"/>
      <c r="DL1376" s="52"/>
      <c r="DM1376" s="52"/>
      <c r="DN1376" s="52"/>
      <c r="DO1376" s="52"/>
      <c r="DP1376" s="52"/>
      <c r="DQ1376" s="52"/>
      <c r="DR1376" s="52"/>
      <c r="DS1376" s="52"/>
      <c r="DT1376" s="52"/>
      <c r="DU1376" s="52"/>
      <c r="DV1376" s="52"/>
      <c r="DW1376" s="52"/>
      <c r="DX1376" s="52"/>
      <c r="DY1376" s="52"/>
    </row>
    <row r="1377" spans="1:129" x14ac:dyDescent="0.25">
      <c r="A1377" s="19" t="s">
        <v>5</v>
      </c>
      <c r="B1377" s="5">
        <v>0</v>
      </c>
      <c r="D1377" s="5">
        <f t="shared" ref="D1377:D1387" si="227">B1377-F1377</f>
        <v>0</v>
      </c>
      <c r="F1377" s="5">
        <f t="shared" ref="F1377:F1387" si="228">SUM(J1377:BB1377)</f>
        <v>0</v>
      </c>
      <c r="I1377" s="52"/>
      <c r="J1377" s="103"/>
      <c r="K1377" s="55"/>
      <c r="L1377" s="52"/>
      <c r="M1377" s="55"/>
      <c r="N1377" s="52"/>
      <c r="O1377" s="52"/>
      <c r="P1377" s="95"/>
      <c r="Q1377" s="52"/>
      <c r="R1377" s="52"/>
      <c r="S1377" s="52"/>
      <c r="T1377" s="52"/>
      <c r="U1377" s="52"/>
      <c r="V1377" s="52"/>
      <c r="W1377" s="52"/>
      <c r="X1377" s="52"/>
      <c r="Y1377" s="52"/>
      <c r="Z1377" s="52"/>
      <c r="AA1377" s="52"/>
      <c r="AB1377" s="52"/>
      <c r="AC1377" s="52"/>
      <c r="AD1377" s="52"/>
      <c r="AE1377" s="52"/>
      <c r="AF1377" s="52"/>
      <c r="AG1377" s="52"/>
      <c r="AH1377" s="52"/>
      <c r="AI1377" s="52"/>
      <c r="AJ1377" s="52"/>
      <c r="AK1377" s="52"/>
      <c r="AL1377" s="52"/>
      <c r="AM1377" s="52"/>
      <c r="AN1377" s="52"/>
      <c r="AO1377" s="52"/>
      <c r="AP1377" s="52"/>
      <c r="AQ1377" s="52"/>
      <c r="AR1377" s="52"/>
      <c r="AS1377" s="52"/>
      <c r="AT1377" s="52"/>
      <c r="AU1377" s="52"/>
      <c r="AV1377" s="52"/>
      <c r="AW1377" s="52"/>
      <c r="AX1377" s="52"/>
      <c r="AY1377" s="52"/>
      <c r="AZ1377" s="52"/>
      <c r="BA1377" s="52"/>
      <c r="BB1377" s="52"/>
      <c r="BC1377" s="52"/>
      <c r="BD1377" s="52"/>
      <c r="BE1377" s="52"/>
      <c r="BF1377" s="52"/>
      <c r="BG1377" s="52"/>
      <c r="BH1377" s="52"/>
      <c r="BI1377" s="52"/>
      <c r="BJ1377" s="52"/>
      <c r="BK1377" s="52"/>
      <c r="BL1377" s="52"/>
      <c r="BM1377" s="52"/>
      <c r="BN1377" s="52"/>
      <c r="BO1377" s="52"/>
      <c r="BP1377" s="52"/>
      <c r="BQ1377" s="52"/>
      <c r="BR1377" s="52"/>
      <c r="BS1377" s="52"/>
      <c r="BT1377" s="52"/>
      <c r="BU1377" s="52"/>
      <c r="BV1377" s="52"/>
      <c r="BW1377" s="52"/>
      <c r="BX1377" s="52"/>
      <c r="BY1377" s="52"/>
      <c r="BZ1377" s="52"/>
      <c r="CA1377" s="52"/>
      <c r="CB1377" s="52"/>
      <c r="CC1377" s="52"/>
      <c r="CD1377" s="52"/>
      <c r="CE1377" s="52"/>
      <c r="CF1377" s="52"/>
      <c r="CG1377" s="52"/>
      <c r="CH1377" s="52"/>
      <c r="CI1377" s="52"/>
      <c r="CJ1377" s="52"/>
      <c r="CK1377" s="52"/>
      <c r="CL1377" s="52"/>
      <c r="CM1377" s="52"/>
      <c r="CN1377" s="52"/>
      <c r="CO1377" s="52"/>
      <c r="CP1377" s="52"/>
      <c r="CQ1377" s="52"/>
      <c r="CR1377" s="52"/>
      <c r="CS1377" s="52"/>
      <c r="CT1377" s="52"/>
      <c r="CU1377" s="52"/>
      <c r="CV1377" s="52"/>
      <c r="CW1377" s="52"/>
      <c r="CX1377" s="52"/>
      <c r="CY1377" s="52"/>
      <c r="CZ1377" s="52"/>
      <c r="DA1377" s="52"/>
      <c r="DB1377" s="52"/>
      <c r="DC1377" s="52"/>
      <c r="DD1377" s="52"/>
      <c r="DE1377" s="52"/>
      <c r="DF1377" s="52"/>
      <c r="DG1377" s="52"/>
      <c r="DH1377" s="52"/>
      <c r="DI1377" s="52"/>
      <c r="DJ1377" s="52"/>
      <c r="DK1377" s="52"/>
      <c r="DL1377" s="52"/>
      <c r="DM1377" s="52"/>
      <c r="DN1377" s="52"/>
      <c r="DO1377" s="52"/>
      <c r="DP1377" s="52"/>
      <c r="DQ1377" s="52"/>
      <c r="DR1377" s="52"/>
      <c r="DS1377" s="52"/>
      <c r="DT1377" s="52"/>
      <c r="DU1377" s="52"/>
      <c r="DV1377" s="52"/>
      <c r="DW1377" s="52"/>
      <c r="DX1377" s="52"/>
      <c r="DY1377" s="52"/>
    </row>
    <row r="1378" spans="1:129" x14ac:dyDescent="0.25">
      <c r="A1378" s="19" t="s">
        <v>6</v>
      </c>
      <c r="B1378" s="5">
        <v>100</v>
      </c>
      <c r="D1378" s="5">
        <f t="shared" si="227"/>
        <v>100</v>
      </c>
      <c r="F1378" s="5">
        <f t="shared" si="228"/>
        <v>0</v>
      </c>
      <c r="I1378" s="52"/>
      <c r="J1378" s="103"/>
      <c r="K1378" s="55"/>
      <c r="L1378" s="52"/>
      <c r="M1378" s="55"/>
      <c r="N1378" s="52"/>
      <c r="O1378" s="52"/>
      <c r="P1378" s="95"/>
      <c r="Q1378" s="52"/>
      <c r="R1378" s="52"/>
      <c r="S1378" s="52"/>
      <c r="T1378" s="52"/>
      <c r="U1378" s="52"/>
      <c r="V1378" s="52"/>
      <c r="W1378" s="52"/>
      <c r="X1378" s="52"/>
      <c r="Y1378" s="52"/>
      <c r="Z1378" s="52"/>
      <c r="AA1378" s="52"/>
      <c r="AB1378" s="52"/>
      <c r="AC1378" s="52"/>
      <c r="AD1378" s="52"/>
      <c r="AE1378" s="52"/>
      <c r="AF1378" s="52"/>
      <c r="AG1378" s="52"/>
      <c r="AH1378" s="52"/>
      <c r="AI1378" s="52"/>
      <c r="AJ1378" s="52"/>
      <c r="AK1378" s="52"/>
      <c r="AL1378" s="52"/>
      <c r="AM1378" s="52"/>
      <c r="AN1378" s="52"/>
      <c r="AO1378" s="52"/>
      <c r="AP1378" s="52"/>
      <c r="AQ1378" s="52"/>
      <c r="AR1378" s="52"/>
      <c r="AS1378" s="52"/>
      <c r="AT1378" s="52"/>
      <c r="AU1378" s="52"/>
      <c r="AV1378" s="52"/>
      <c r="AW1378" s="52"/>
      <c r="AX1378" s="52"/>
      <c r="AY1378" s="52"/>
      <c r="AZ1378" s="52"/>
      <c r="BA1378" s="52"/>
      <c r="BB1378" s="52"/>
      <c r="BC1378" s="52"/>
      <c r="BD1378" s="52"/>
      <c r="BE1378" s="52"/>
      <c r="BF1378" s="52"/>
      <c r="BG1378" s="52"/>
      <c r="BH1378" s="52"/>
      <c r="BI1378" s="52"/>
      <c r="BJ1378" s="52"/>
      <c r="BK1378" s="52"/>
      <c r="BL1378" s="52"/>
      <c r="BM1378" s="52"/>
      <c r="BN1378" s="52"/>
      <c r="BO1378" s="52"/>
      <c r="BP1378" s="52"/>
      <c r="BQ1378" s="52"/>
      <c r="BR1378" s="52"/>
      <c r="BS1378" s="52"/>
      <c r="BT1378" s="52"/>
      <c r="BU1378" s="52"/>
      <c r="BV1378" s="52"/>
      <c r="BW1378" s="52"/>
      <c r="BX1378" s="52"/>
      <c r="BY1378" s="52"/>
      <c r="BZ1378" s="52"/>
      <c r="CA1378" s="52"/>
      <c r="CB1378" s="52"/>
      <c r="CC1378" s="52"/>
      <c r="CD1378" s="52"/>
      <c r="CE1378" s="52"/>
      <c r="CF1378" s="52"/>
      <c r="CG1378" s="52"/>
      <c r="CH1378" s="52"/>
      <c r="CI1378" s="52"/>
      <c r="CJ1378" s="52"/>
      <c r="CK1378" s="52"/>
      <c r="CL1378" s="52"/>
      <c r="CM1378" s="52"/>
      <c r="CN1378" s="52"/>
      <c r="CO1378" s="52"/>
      <c r="CP1378" s="52"/>
      <c r="CQ1378" s="52"/>
      <c r="CR1378" s="52"/>
      <c r="CS1378" s="52"/>
      <c r="CT1378" s="52"/>
      <c r="CU1378" s="52"/>
      <c r="CV1378" s="52"/>
      <c r="CW1378" s="52"/>
      <c r="CX1378" s="52"/>
      <c r="CY1378" s="52"/>
      <c r="CZ1378" s="52"/>
      <c r="DA1378" s="52"/>
      <c r="DB1378" s="52"/>
      <c r="DC1378" s="52"/>
      <c r="DD1378" s="52"/>
      <c r="DE1378" s="52"/>
      <c r="DF1378" s="52"/>
      <c r="DG1378" s="52"/>
      <c r="DH1378" s="52"/>
      <c r="DI1378" s="52"/>
      <c r="DJ1378" s="52"/>
      <c r="DK1378" s="52"/>
      <c r="DL1378" s="52"/>
      <c r="DM1378" s="52"/>
      <c r="DN1378" s="52"/>
      <c r="DO1378" s="52"/>
      <c r="DP1378" s="52"/>
      <c r="DQ1378" s="52"/>
      <c r="DR1378" s="52"/>
      <c r="DS1378" s="52"/>
      <c r="DT1378" s="52"/>
      <c r="DU1378" s="52"/>
      <c r="DV1378" s="52"/>
      <c r="DW1378" s="52"/>
      <c r="DX1378" s="52"/>
      <c r="DY1378" s="52"/>
    </row>
    <row r="1379" spans="1:129" x14ac:dyDescent="0.25">
      <c r="A1379" s="19" t="s">
        <v>7</v>
      </c>
      <c r="B1379" s="5">
        <v>0</v>
      </c>
      <c r="D1379" s="5">
        <f t="shared" si="227"/>
        <v>0</v>
      </c>
      <c r="F1379" s="5">
        <f t="shared" si="228"/>
        <v>0</v>
      </c>
      <c r="I1379" s="52"/>
      <c r="J1379" s="103"/>
      <c r="K1379" s="55"/>
      <c r="L1379" s="52"/>
      <c r="M1379" s="55"/>
      <c r="N1379" s="52"/>
      <c r="O1379" s="52"/>
      <c r="P1379" s="95"/>
      <c r="Q1379" s="52"/>
      <c r="R1379" s="52"/>
      <c r="S1379" s="52"/>
      <c r="T1379" s="52"/>
      <c r="U1379" s="52"/>
      <c r="V1379" s="52"/>
      <c r="W1379" s="52"/>
      <c r="X1379" s="52"/>
      <c r="Y1379" s="52"/>
      <c r="Z1379" s="52"/>
      <c r="AA1379" s="52"/>
      <c r="AB1379" s="52"/>
      <c r="AC1379" s="52"/>
      <c r="AD1379" s="52"/>
      <c r="AE1379" s="52"/>
      <c r="AF1379" s="52"/>
      <c r="AG1379" s="52"/>
      <c r="AH1379" s="52"/>
      <c r="AI1379" s="52"/>
      <c r="AJ1379" s="52"/>
      <c r="AK1379" s="52"/>
      <c r="AL1379" s="52"/>
      <c r="AM1379" s="52"/>
      <c r="AN1379" s="52"/>
      <c r="AO1379" s="52"/>
      <c r="AP1379" s="52"/>
      <c r="AQ1379" s="52"/>
      <c r="AR1379" s="52"/>
      <c r="AS1379" s="52"/>
      <c r="AT1379" s="52"/>
      <c r="AU1379" s="52"/>
      <c r="AV1379" s="52"/>
      <c r="AW1379" s="52"/>
      <c r="AX1379" s="52"/>
      <c r="AY1379" s="52"/>
      <c r="AZ1379" s="52"/>
      <c r="BA1379" s="52"/>
      <c r="BB1379" s="52"/>
      <c r="BC1379" s="52"/>
      <c r="BD1379" s="52"/>
      <c r="BE1379" s="52"/>
      <c r="BF1379" s="52"/>
      <c r="BG1379" s="52"/>
      <c r="BH1379" s="52"/>
      <c r="BI1379" s="52"/>
      <c r="BJ1379" s="52"/>
      <c r="BK1379" s="52"/>
      <c r="BL1379" s="52"/>
      <c r="BM1379" s="52"/>
      <c r="BN1379" s="52"/>
      <c r="BO1379" s="52"/>
      <c r="BP1379" s="52"/>
      <c r="BQ1379" s="52"/>
      <c r="BR1379" s="52"/>
      <c r="BS1379" s="52"/>
      <c r="BT1379" s="52"/>
      <c r="BU1379" s="52"/>
      <c r="BV1379" s="52"/>
      <c r="BW1379" s="52"/>
      <c r="BX1379" s="52"/>
      <c r="BY1379" s="52"/>
      <c r="BZ1379" s="52"/>
      <c r="CA1379" s="52"/>
      <c r="CB1379" s="52"/>
      <c r="CC1379" s="52"/>
      <c r="CD1379" s="52"/>
      <c r="CE1379" s="52"/>
      <c r="CF1379" s="52"/>
      <c r="CG1379" s="52"/>
      <c r="CH1379" s="52"/>
      <c r="CI1379" s="52"/>
      <c r="CJ1379" s="52"/>
      <c r="CK1379" s="52"/>
      <c r="CL1379" s="52"/>
      <c r="CM1379" s="52"/>
      <c r="CN1379" s="52"/>
      <c r="CO1379" s="52"/>
      <c r="CP1379" s="52"/>
      <c r="CQ1379" s="52"/>
      <c r="CR1379" s="52"/>
      <c r="CS1379" s="52"/>
      <c r="CT1379" s="52"/>
      <c r="CU1379" s="52"/>
      <c r="CV1379" s="52"/>
      <c r="CW1379" s="52"/>
      <c r="CX1379" s="52"/>
      <c r="CY1379" s="52"/>
      <c r="CZ1379" s="52"/>
      <c r="DA1379" s="52"/>
      <c r="DB1379" s="52"/>
      <c r="DC1379" s="52"/>
      <c r="DD1379" s="52"/>
      <c r="DE1379" s="52"/>
      <c r="DF1379" s="52"/>
      <c r="DG1379" s="52"/>
      <c r="DH1379" s="52"/>
      <c r="DI1379" s="52"/>
      <c r="DJ1379" s="52"/>
      <c r="DK1379" s="52"/>
      <c r="DL1379" s="52"/>
      <c r="DM1379" s="52"/>
      <c r="DN1379" s="52"/>
      <c r="DO1379" s="52"/>
      <c r="DP1379" s="52"/>
      <c r="DQ1379" s="52"/>
      <c r="DR1379" s="52"/>
      <c r="DS1379" s="52"/>
      <c r="DT1379" s="52"/>
      <c r="DU1379" s="52"/>
      <c r="DV1379" s="52"/>
      <c r="DW1379" s="52"/>
      <c r="DX1379" s="52"/>
      <c r="DY1379" s="52"/>
    </row>
    <row r="1380" spans="1:129" x14ac:dyDescent="0.25">
      <c r="A1380" s="19" t="s">
        <v>55</v>
      </c>
      <c r="B1380" s="5">
        <v>0</v>
      </c>
      <c r="D1380" s="5">
        <f t="shared" si="227"/>
        <v>0</v>
      </c>
      <c r="F1380" s="5">
        <f t="shared" si="228"/>
        <v>0</v>
      </c>
      <c r="I1380" s="52"/>
      <c r="J1380" s="103"/>
      <c r="K1380" s="55"/>
      <c r="L1380" s="52"/>
      <c r="M1380" s="55"/>
      <c r="N1380" s="52"/>
      <c r="O1380" s="52"/>
      <c r="P1380" s="95"/>
      <c r="Q1380" s="52"/>
      <c r="R1380" s="52"/>
      <c r="S1380" s="52"/>
      <c r="T1380" s="52"/>
      <c r="U1380" s="52"/>
      <c r="V1380" s="52"/>
      <c r="W1380" s="52"/>
      <c r="X1380" s="52"/>
      <c r="Y1380" s="52"/>
      <c r="Z1380" s="52"/>
      <c r="AA1380" s="52"/>
      <c r="AB1380" s="52"/>
      <c r="AC1380" s="52"/>
      <c r="AD1380" s="52"/>
      <c r="AE1380" s="52"/>
      <c r="AF1380" s="52"/>
      <c r="AG1380" s="52"/>
      <c r="AH1380" s="52"/>
      <c r="AI1380" s="52"/>
      <c r="AJ1380" s="52"/>
      <c r="AK1380" s="52"/>
      <c r="AL1380" s="52"/>
      <c r="AM1380" s="52"/>
      <c r="AN1380" s="52"/>
      <c r="AO1380" s="52"/>
      <c r="AP1380" s="52"/>
      <c r="AQ1380" s="52"/>
      <c r="AR1380" s="52"/>
      <c r="AS1380" s="52"/>
      <c r="AT1380" s="52"/>
      <c r="AU1380" s="52"/>
      <c r="AV1380" s="52"/>
      <c r="AW1380" s="52"/>
      <c r="AX1380" s="52"/>
      <c r="AY1380" s="52"/>
      <c r="AZ1380" s="52"/>
      <c r="BA1380" s="52"/>
      <c r="BB1380" s="52"/>
      <c r="BC1380" s="52"/>
      <c r="BD1380" s="52"/>
      <c r="BE1380" s="52"/>
      <c r="BF1380" s="52"/>
      <c r="BG1380" s="52"/>
      <c r="BH1380" s="52"/>
      <c r="BI1380" s="52"/>
      <c r="BJ1380" s="52"/>
      <c r="BK1380" s="52"/>
      <c r="BL1380" s="52"/>
      <c r="BM1380" s="52"/>
      <c r="BN1380" s="52"/>
      <c r="BO1380" s="52"/>
      <c r="BP1380" s="52"/>
      <c r="BQ1380" s="52"/>
      <c r="BR1380" s="52"/>
      <c r="BS1380" s="52"/>
      <c r="BT1380" s="52"/>
      <c r="BU1380" s="52"/>
      <c r="BV1380" s="52"/>
      <c r="BW1380" s="52"/>
      <c r="BX1380" s="52"/>
      <c r="BY1380" s="52"/>
      <c r="BZ1380" s="52"/>
      <c r="CA1380" s="52"/>
      <c r="CB1380" s="52"/>
      <c r="CC1380" s="52"/>
      <c r="CD1380" s="52"/>
      <c r="CE1380" s="52"/>
      <c r="CF1380" s="52"/>
      <c r="CG1380" s="52"/>
      <c r="CH1380" s="52"/>
      <c r="CI1380" s="52"/>
      <c r="CJ1380" s="52"/>
      <c r="CK1380" s="52"/>
      <c r="CL1380" s="52"/>
      <c r="CM1380" s="52"/>
      <c r="CN1380" s="52"/>
      <c r="CO1380" s="52"/>
      <c r="CP1380" s="52"/>
      <c r="CQ1380" s="52"/>
      <c r="CR1380" s="52"/>
      <c r="CS1380" s="52"/>
      <c r="CT1380" s="52"/>
      <c r="CU1380" s="52"/>
      <c r="CV1380" s="52"/>
      <c r="CW1380" s="52"/>
      <c r="CX1380" s="52"/>
      <c r="CY1380" s="52"/>
      <c r="CZ1380" s="52"/>
      <c r="DA1380" s="52"/>
      <c r="DB1380" s="52"/>
      <c r="DC1380" s="52"/>
      <c r="DD1380" s="52"/>
      <c r="DE1380" s="52"/>
      <c r="DF1380" s="52"/>
      <c r="DG1380" s="52"/>
      <c r="DH1380" s="52"/>
      <c r="DI1380" s="52"/>
      <c r="DJ1380" s="52"/>
      <c r="DK1380" s="52"/>
      <c r="DL1380" s="52"/>
      <c r="DM1380" s="52"/>
      <c r="DN1380" s="52"/>
      <c r="DO1380" s="52"/>
      <c r="DP1380" s="52"/>
      <c r="DQ1380" s="52"/>
      <c r="DR1380" s="52"/>
      <c r="DS1380" s="52"/>
      <c r="DT1380" s="52"/>
      <c r="DU1380" s="52"/>
      <c r="DV1380" s="52"/>
      <c r="DW1380" s="52"/>
      <c r="DX1380" s="52"/>
      <c r="DY1380" s="52"/>
    </row>
    <row r="1381" spans="1:129" x14ac:dyDescent="0.25">
      <c r="A1381" s="19" t="s">
        <v>9</v>
      </c>
      <c r="B1381" s="5">
        <v>0</v>
      </c>
      <c r="D1381" s="5">
        <f t="shared" si="227"/>
        <v>0</v>
      </c>
      <c r="F1381" s="5">
        <f t="shared" si="228"/>
        <v>0</v>
      </c>
      <c r="I1381" s="52"/>
      <c r="J1381" s="103"/>
      <c r="K1381" s="55"/>
      <c r="L1381" s="52"/>
      <c r="M1381" s="55"/>
      <c r="N1381" s="52"/>
      <c r="O1381" s="52"/>
      <c r="P1381" s="95"/>
      <c r="Q1381" s="52"/>
      <c r="R1381" s="52"/>
      <c r="S1381" s="52"/>
      <c r="T1381" s="52"/>
      <c r="U1381" s="52"/>
      <c r="V1381" s="52"/>
      <c r="W1381" s="52"/>
      <c r="X1381" s="52"/>
      <c r="Y1381" s="52"/>
      <c r="Z1381" s="52"/>
      <c r="AA1381" s="52"/>
      <c r="AB1381" s="52"/>
      <c r="AC1381" s="52"/>
      <c r="AD1381" s="52"/>
      <c r="AE1381" s="52"/>
      <c r="AF1381" s="52"/>
      <c r="AG1381" s="52"/>
      <c r="AH1381" s="52"/>
      <c r="AI1381" s="52"/>
      <c r="AJ1381" s="52"/>
      <c r="AK1381" s="52"/>
      <c r="AL1381" s="52"/>
      <c r="AM1381" s="52"/>
      <c r="AN1381" s="52"/>
      <c r="AO1381" s="52"/>
      <c r="AP1381" s="52"/>
      <c r="AQ1381" s="52"/>
      <c r="AR1381" s="52"/>
      <c r="AS1381" s="52"/>
      <c r="AT1381" s="52"/>
      <c r="AU1381" s="52"/>
      <c r="AV1381" s="52"/>
      <c r="AW1381" s="52"/>
      <c r="AX1381" s="52"/>
      <c r="AY1381" s="52"/>
      <c r="AZ1381" s="52"/>
      <c r="BA1381" s="52"/>
      <c r="BB1381" s="52"/>
      <c r="BC1381" s="52"/>
      <c r="BD1381" s="52"/>
      <c r="BE1381" s="52"/>
      <c r="BF1381" s="52"/>
      <c r="BG1381" s="52"/>
      <c r="BH1381" s="52"/>
      <c r="BI1381" s="52"/>
      <c r="BJ1381" s="52"/>
      <c r="BK1381" s="52"/>
      <c r="BL1381" s="52"/>
      <c r="BM1381" s="52"/>
      <c r="BN1381" s="52"/>
      <c r="BO1381" s="52"/>
      <c r="BP1381" s="52"/>
      <c r="BQ1381" s="52"/>
      <c r="BR1381" s="52"/>
      <c r="BS1381" s="52"/>
      <c r="BT1381" s="52"/>
      <c r="BU1381" s="52"/>
      <c r="BV1381" s="52"/>
      <c r="BW1381" s="52"/>
      <c r="BX1381" s="52"/>
      <c r="BY1381" s="52"/>
      <c r="BZ1381" s="52"/>
      <c r="CA1381" s="52"/>
      <c r="CB1381" s="52"/>
      <c r="CC1381" s="52"/>
      <c r="CD1381" s="52"/>
      <c r="CE1381" s="52"/>
      <c r="CF1381" s="52"/>
      <c r="CG1381" s="52"/>
      <c r="CH1381" s="52"/>
      <c r="CI1381" s="52"/>
      <c r="CJ1381" s="52"/>
      <c r="CK1381" s="52"/>
      <c r="CL1381" s="52"/>
      <c r="CM1381" s="52"/>
      <c r="CN1381" s="52"/>
      <c r="CO1381" s="52"/>
      <c r="CP1381" s="52"/>
      <c r="CQ1381" s="52"/>
      <c r="CR1381" s="52"/>
      <c r="CS1381" s="52"/>
      <c r="CT1381" s="52"/>
      <c r="CU1381" s="52"/>
      <c r="CV1381" s="52"/>
      <c r="CW1381" s="52"/>
      <c r="CX1381" s="52"/>
      <c r="CY1381" s="52"/>
      <c r="CZ1381" s="52"/>
      <c r="DA1381" s="52"/>
      <c r="DB1381" s="52"/>
      <c r="DC1381" s="52"/>
      <c r="DD1381" s="52"/>
      <c r="DE1381" s="52"/>
      <c r="DF1381" s="52"/>
      <c r="DG1381" s="52"/>
      <c r="DH1381" s="52"/>
      <c r="DI1381" s="52"/>
      <c r="DJ1381" s="52"/>
      <c r="DK1381" s="52"/>
      <c r="DL1381" s="52"/>
      <c r="DM1381" s="52"/>
      <c r="DN1381" s="52"/>
      <c r="DO1381" s="52"/>
      <c r="DP1381" s="52"/>
      <c r="DQ1381" s="52"/>
      <c r="DR1381" s="52"/>
      <c r="DS1381" s="52"/>
      <c r="DT1381" s="52"/>
      <c r="DU1381" s="52"/>
      <c r="DV1381" s="52"/>
      <c r="DW1381" s="52"/>
      <c r="DX1381" s="52"/>
      <c r="DY1381" s="52"/>
    </row>
    <row r="1382" spans="1:129" x14ac:dyDescent="0.25">
      <c r="A1382" s="19" t="s">
        <v>10</v>
      </c>
      <c r="B1382" s="5">
        <v>0</v>
      </c>
      <c r="D1382" s="5">
        <f t="shared" si="227"/>
        <v>0</v>
      </c>
      <c r="F1382" s="5">
        <f t="shared" si="228"/>
        <v>0</v>
      </c>
      <c r="I1382" s="52"/>
      <c r="J1382" s="103"/>
      <c r="K1382" s="55"/>
      <c r="L1382" s="52"/>
      <c r="M1382" s="55"/>
      <c r="N1382" s="52"/>
      <c r="O1382" s="52"/>
      <c r="P1382" s="95"/>
      <c r="Q1382" s="52"/>
      <c r="R1382" s="52"/>
      <c r="S1382" s="52"/>
      <c r="T1382" s="52"/>
      <c r="U1382" s="52"/>
      <c r="V1382" s="52"/>
      <c r="W1382" s="52"/>
      <c r="X1382" s="52"/>
      <c r="Y1382" s="52"/>
      <c r="Z1382" s="52"/>
      <c r="AA1382" s="52"/>
      <c r="AB1382" s="52"/>
      <c r="AC1382" s="52"/>
      <c r="AD1382" s="52"/>
      <c r="AE1382" s="52"/>
      <c r="AF1382" s="52"/>
      <c r="AG1382" s="52"/>
      <c r="AH1382" s="52"/>
      <c r="AI1382" s="52"/>
      <c r="AJ1382" s="52"/>
      <c r="AK1382" s="52"/>
      <c r="AL1382" s="52"/>
      <c r="AM1382" s="52"/>
      <c r="AN1382" s="52"/>
      <c r="AO1382" s="52"/>
      <c r="AP1382" s="52"/>
      <c r="AQ1382" s="52"/>
      <c r="AR1382" s="52"/>
      <c r="AS1382" s="52"/>
      <c r="AT1382" s="52"/>
      <c r="AU1382" s="52"/>
      <c r="AV1382" s="52"/>
      <c r="AW1382" s="52"/>
      <c r="AX1382" s="52"/>
      <c r="AY1382" s="52"/>
      <c r="AZ1382" s="52"/>
      <c r="BA1382" s="52"/>
      <c r="BB1382" s="52"/>
      <c r="BC1382" s="52"/>
      <c r="BD1382" s="52"/>
      <c r="BE1382" s="52"/>
      <c r="BF1382" s="52"/>
      <c r="BG1382" s="52"/>
      <c r="BH1382" s="52"/>
      <c r="BI1382" s="52"/>
      <c r="BJ1382" s="52"/>
      <c r="BK1382" s="52"/>
      <c r="BL1382" s="52"/>
      <c r="BM1382" s="52"/>
      <c r="BN1382" s="52"/>
      <c r="BO1382" s="52"/>
      <c r="BP1382" s="52"/>
      <c r="BQ1382" s="52"/>
      <c r="BR1382" s="52"/>
      <c r="BS1382" s="52"/>
      <c r="BT1382" s="52"/>
      <c r="BU1382" s="52"/>
      <c r="BV1382" s="52"/>
      <c r="BW1382" s="52"/>
      <c r="BX1382" s="52"/>
      <c r="BY1382" s="52"/>
      <c r="BZ1382" s="52"/>
      <c r="CA1382" s="52"/>
      <c r="CB1382" s="52"/>
      <c r="CC1382" s="52"/>
      <c r="CD1382" s="52"/>
      <c r="CE1382" s="52"/>
      <c r="CF1382" s="52"/>
      <c r="CG1382" s="52"/>
      <c r="CH1382" s="52"/>
      <c r="CI1382" s="52"/>
      <c r="CJ1382" s="52"/>
      <c r="CK1382" s="52"/>
      <c r="CL1382" s="52"/>
      <c r="CM1382" s="52"/>
      <c r="CN1382" s="52"/>
      <c r="CO1382" s="52"/>
      <c r="CP1382" s="52"/>
      <c r="CQ1382" s="52"/>
      <c r="CR1382" s="52"/>
      <c r="CS1382" s="52"/>
      <c r="CT1382" s="52"/>
      <c r="CU1382" s="52"/>
      <c r="CV1382" s="52"/>
      <c r="CW1382" s="52"/>
      <c r="CX1382" s="52"/>
      <c r="CY1382" s="52"/>
      <c r="CZ1382" s="52"/>
      <c r="DA1382" s="52"/>
      <c r="DB1382" s="52"/>
      <c r="DC1382" s="52"/>
      <c r="DD1382" s="52"/>
      <c r="DE1382" s="52"/>
      <c r="DF1382" s="52"/>
      <c r="DG1382" s="52"/>
      <c r="DH1382" s="52"/>
      <c r="DI1382" s="52"/>
      <c r="DJ1382" s="52"/>
      <c r="DK1382" s="52"/>
      <c r="DL1382" s="52"/>
      <c r="DM1382" s="52"/>
      <c r="DN1382" s="52"/>
      <c r="DO1382" s="52"/>
      <c r="DP1382" s="52"/>
      <c r="DQ1382" s="52"/>
      <c r="DR1382" s="52"/>
      <c r="DS1382" s="52"/>
      <c r="DT1382" s="52"/>
      <c r="DU1382" s="52"/>
      <c r="DV1382" s="52"/>
      <c r="DW1382" s="52"/>
      <c r="DX1382" s="52"/>
      <c r="DY1382" s="52"/>
    </row>
    <row r="1383" spans="1:129" x14ac:dyDescent="0.25">
      <c r="A1383" s="19" t="s">
        <v>11</v>
      </c>
      <c r="B1383" s="5">
        <v>0</v>
      </c>
      <c r="D1383" s="5">
        <f t="shared" si="227"/>
        <v>0</v>
      </c>
      <c r="F1383" s="5">
        <f t="shared" si="228"/>
        <v>0</v>
      </c>
      <c r="I1383" s="52"/>
      <c r="J1383" s="103"/>
      <c r="K1383" s="55"/>
      <c r="L1383" s="52"/>
      <c r="M1383" s="55"/>
      <c r="N1383" s="52"/>
      <c r="O1383" s="52"/>
      <c r="P1383" s="95"/>
      <c r="Q1383" s="52"/>
      <c r="R1383" s="52"/>
      <c r="S1383" s="52"/>
      <c r="T1383" s="52"/>
      <c r="U1383" s="52"/>
      <c r="V1383" s="52"/>
      <c r="W1383" s="52"/>
      <c r="X1383" s="52"/>
      <c r="Y1383" s="52"/>
      <c r="Z1383" s="52"/>
      <c r="AA1383" s="52"/>
      <c r="AB1383" s="52"/>
      <c r="AC1383" s="52"/>
      <c r="AD1383" s="52"/>
      <c r="AE1383" s="52"/>
      <c r="AF1383" s="52"/>
      <c r="AG1383" s="52"/>
      <c r="AH1383" s="52"/>
      <c r="AI1383" s="52"/>
      <c r="AJ1383" s="52"/>
      <c r="AK1383" s="52"/>
      <c r="AL1383" s="52"/>
      <c r="AM1383" s="52"/>
      <c r="AN1383" s="52"/>
      <c r="AO1383" s="52"/>
      <c r="AP1383" s="52"/>
      <c r="AQ1383" s="52"/>
      <c r="AR1383" s="52"/>
      <c r="AS1383" s="52"/>
      <c r="AT1383" s="52"/>
      <c r="AU1383" s="52"/>
      <c r="AV1383" s="52"/>
      <c r="AW1383" s="52"/>
      <c r="AX1383" s="52"/>
      <c r="AY1383" s="52"/>
      <c r="AZ1383" s="52"/>
      <c r="BA1383" s="52"/>
      <c r="BB1383" s="52"/>
      <c r="BC1383" s="52"/>
      <c r="BD1383" s="52"/>
      <c r="BE1383" s="52"/>
      <c r="BF1383" s="52"/>
      <c r="BG1383" s="52"/>
      <c r="BH1383" s="52"/>
      <c r="BI1383" s="52"/>
      <c r="BJ1383" s="52"/>
      <c r="BK1383" s="52"/>
      <c r="BL1383" s="52"/>
      <c r="BM1383" s="52"/>
      <c r="BN1383" s="52"/>
      <c r="BO1383" s="52"/>
      <c r="BP1383" s="52"/>
      <c r="BQ1383" s="52"/>
      <c r="BR1383" s="52"/>
      <c r="BS1383" s="52"/>
      <c r="BT1383" s="52"/>
      <c r="BU1383" s="52"/>
      <c r="BV1383" s="52"/>
      <c r="BW1383" s="52"/>
      <c r="BX1383" s="52"/>
      <c r="BY1383" s="52"/>
      <c r="BZ1383" s="52"/>
      <c r="CA1383" s="52"/>
      <c r="CB1383" s="52"/>
      <c r="CC1383" s="52"/>
      <c r="CD1383" s="52"/>
      <c r="CE1383" s="52"/>
      <c r="CF1383" s="52"/>
      <c r="CG1383" s="52"/>
      <c r="CH1383" s="52"/>
      <c r="CI1383" s="52"/>
      <c r="CJ1383" s="52"/>
      <c r="CK1383" s="52"/>
      <c r="CL1383" s="52"/>
      <c r="CM1383" s="52"/>
      <c r="CN1383" s="52"/>
      <c r="CO1383" s="52"/>
      <c r="CP1383" s="52"/>
      <c r="CQ1383" s="52"/>
      <c r="CR1383" s="52"/>
      <c r="CS1383" s="52"/>
      <c r="CT1383" s="52"/>
      <c r="CU1383" s="52"/>
      <c r="CV1383" s="52"/>
      <c r="CW1383" s="52"/>
      <c r="CX1383" s="52"/>
      <c r="CY1383" s="52"/>
      <c r="CZ1383" s="52"/>
      <c r="DA1383" s="52"/>
      <c r="DB1383" s="52"/>
      <c r="DC1383" s="52"/>
      <c r="DD1383" s="52"/>
      <c r="DE1383" s="52"/>
      <c r="DF1383" s="52"/>
      <c r="DG1383" s="52"/>
      <c r="DH1383" s="52"/>
      <c r="DI1383" s="52"/>
      <c r="DJ1383" s="52"/>
      <c r="DK1383" s="52"/>
      <c r="DL1383" s="52"/>
      <c r="DM1383" s="52"/>
      <c r="DN1383" s="52"/>
      <c r="DO1383" s="52"/>
      <c r="DP1383" s="52"/>
      <c r="DQ1383" s="52"/>
      <c r="DR1383" s="52"/>
      <c r="DS1383" s="52"/>
      <c r="DT1383" s="52"/>
      <c r="DU1383" s="52"/>
      <c r="DV1383" s="52"/>
      <c r="DW1383" s="52"/>
      <c r="DX1383" s="52"/>
      <c r="DY1383" s="52"/>
    </row>
    <row r="1384" spans="1:129" x14ac:dyDescent="0.25">
      <c r="A1384" s="19" t="s">
        <v>12</v>
      </c>
      <c r="B1384" s="5">
        <v>0</v>
      </c>
      <c r="D1384" s="5">
        <f t="shared" si="227"/>
        <v>0</v>
      </c>
      <c r="F1384" s="5">
        <f t="shared" si="228"/>
        <v>0</v>
      </c>
      <c r="I1384" s="52"/>
      <c r="J1384" s="103"/>
      <c r="K1384" s="55"/>
      <c r="L1384" s="52"/>
      <c r="M1384" s="55"/>
      <c r="N1384" s="52"/>
      <c r="O1384" s="52"/>
      <c r="P1384" s="95"/>
      <c r="Q1384" s="52"/>
      <c r="R1384" s="52"/>
      <c r="S1384" s="52"/>
      <c r="T1384" s="52"/>
      <c r="U1384" s="52"/>
      <c r="V1384" s="52"/>
      <c r="W1384" s="52"/>
      <c r="X1384" s="52"/>
      <c r="Y1384" s="52"/>
      <c r="Z1384" s="52"/>
      <c r="AA1384" s="52"/>
      <c r="AB1384" s="52"/>
      <c r="AC1384" s="52"/>
      <c r="AD1384" s="52"/>
      <c r="AE1384" s="52"/>
      <c r="AF1384" s="52"/>
      <c r="AG1384" s="52"/>
      <c r="AH1384" s="52"/>
      <c r="AI1384" s="52"/>
      <c r="AJ1384" s="52"/>
      <c r="AK1384" s="52"/>
      <c r="AL1384" s="52"/>
      <c r="AM1384" s="52"/>
      <c r="AN1384" s="52"/>
      <c r="AO1384" s="52"/>
      <c r="AP1384" s="52"/>
      <c r="AQ1384" s="52"/>
      <c r="AR1384" s="52"/>
      <c r="AS1384" s="52"/>
      <c r="AT1384" s="52"/>
      <c r="AU1384" s="52"/>
      <c r="AV1384" s="52"/>
      <c r="AW1384" s="52"/>
      <c r="AX1384" s="52"/>
      <c r="AY1384" s="52"/>
      <c r="AZ1384" s="52"/>
      <c r="BA1384" s="52"/>
      <c r="BB1384" s="52"/>
      <c r="BC1384" s="52"/>
      <c r="BD1384" s="52"/>
      <c r="BE1384" s="52"/>
      <c r="BF1384" s="52"/>
      <c r="BG1384" s="52"/>
      <c r="BH1384" s="52"/>
      <c r="BI1384" s="52"/>
      <c r="BJ1384" s="52"/>
      <c r="BK1384" s="52"/>
      <c r="BL1384" s="52"/>
      <c r="BM1384" s="52"/>
      <c r="BN1384" s="52"/>
      <c r="BO1384" s="52"/>
      <c r="BP1384" s="52"/>
      <c r="BQ1384" s="52"/>
      <c r="BR1384" s="52"/>
      <c r="BS1384" s="52"/>
      <c r="BT1384" s="52"/>
      <c r="BU1384" s="52"/>
      <c r="BV1384" s="52"/>
      <c r="BW1384" s="52"/>
      <c r="BX1384" s="52"/>
      <c r="BY1384" s="52"/>
      <c r="BZ1384" s="52"/>
      <c r="CA1384" s="52"/>
      <c r="CB1384" s="52"/>
      <c r="CC1384" s="52"/>
      <c r="CD1384" s="52"/>
      <c r="CE1384" s="52"/>
      <c r="CF1384" s="52"/>
      <c r="CG1384" s="52"/>
      <c r="CH1384" s="52"/>
      <c r="CI1384" s="52"/>
      <c r="CJ1384" s="52"/>
      <c r="CK1384" s="52"/>
      <c r="CL1384" s="52"/>
      <c r="CM1384" s="52"/>
      <c r="CN1384" s="52"/>
      <c r="CO1384" s="52"/>
      <c r="CP1384" s="52"/>
      <c r="CQ1384" s="52"/>
      <c r="CR1384" s="52"/>
      <c r="CS1384" s="52"/>
      <c r="CT1384" s="52"/>
      <c r="CU1384" s="52"/>
      <c r="CV1384" s="52"/>
      <c r="CW1384" s="52"/>
      <c r="CX1384" s="52"/>
      <c r="CY1384" s="52"/>
      <c r="CZ1384" s="52"/>
      <c r="DA1384" s="52"/>
      <c r="DB1384" s="52"/>
      <c r="DC1384" s="52"/>
      <c r="DD1384" s="52"/>
      <c r="DE1384" s="52"/>
      <c r="DF1384" s="52"/>
      <c r="DG1384" s="52"/>
      <c r="DH1384" s="52"/>
      <c r="DI1384" s="52"/>
      <c r="DJ1384" s="52"/>
      <c r="DK1384" s="52"/>
      <c r="DL1384" s="52"/>
      <c r="DM1384" s="52"/>
      <c r="DN1384" s="52"/>
      <c r="DO1384" s="52"/>
      <c r="DP1384" s="52"/>
      <c r="DQ1384" s="52"/>
      <c r="DR1384" s="52"/>
      <c r="DS1384" s="52"/>
      <c r="DT1384" s="52"/>
      <c r="DU1384" s="52"/>
      <c r="DV1384" s="52"/>
      <c r="DW1384" s="52"/>
      <c r="DX1384" s="52"/>
      <c r="DY1384" s="52"/>
    </row>
    <row r="1385" spans="1:129" x14ac:dyDescent="0.25">
      <c r="A1385" s="19" t="s">
        <v>13</v>
      </c>
      <c r="B1385" s="5">
        <v>0</v>
      </c>
      <c r="D1385" s="5">
        <f t="shared" si="227"/>
        <v>0</v>
      </c>
      <c r="F1385" s="5">
        <f t="shared" si="228"/>
        <v>0</v>
      </c>
      <c r="I1385" s="52"/>
      <c r="J1385" s="103"/>
      <c r="K1385" s="55"/>
      <c r="L1385" s="52"/>
      <c r="M1385" s="55"/>
      <c r="N1385" s="52"/>
      <c r="O1385" s="52"/>
      <c r="P1385" s="95"/>
      <c r="Q1385" s="52"/>
      <c r="R1385" s="52"/>
      <c r="S1385" s="52"/>
      <c r="T1385" s="52"/>
      <c r="U1385" s="52"/>
      <c r="V1385" s="52"/>
      <c r="W1385" s="52"/>
      <c r="X1385" s="52"/>
      <c r="Y1385" s="52"/>
      <c r="Z1385" s="52"/>
      <c r="AA1385" s="52"/>
      <c r="AB1385" s="52"/>
      <c r="AC1385" s="52"/>
      <c r="AD1385" s="52"/>
      <c r="AE1385" s="52"/>
      <c r="AF1385" s="52"/>
      <c r="AG1385" s="52"/>
      <c r="AH1385" s="52"/>
      <c r="AI1385" s="52"/>
      <c r="AJ1385" s="52"/>
      <c r="AK1385" s="52"/>
      <c r="AL1385" s="52"/>
      <c r="AM1385" s="52"/>
      <c r="AN1385" s="52"/>
      <c r="AO1385" s="52"/>
      <c r="AP1385" s="52"/>
      <c r="AQ1385" s="52"/>
      <c r="AR1385" s="52"/>
      <c r="AS1385" s="52"/>
      <c r="AT1385" s="52"/>
      <c r="AU1385" s="52"/>
      <c r="AV1385" s="52"/>
      <c r="AW1385" s="52"/>
      <c r="AX1385" s="52"/>
      <c r="AY1385" s="52"/>
      <c r="AZ1385" s="52"/>
      <c r="BA1385" s="52"/>
      <c r="BB1385" s="52"/>
      <c r="BC1385" s="52"/>
      <c r="BD1385" s="52"/>
      <c r="BE1385" s="52"/>
      <c r="BF1385" s="52"/>
      <c r="BG1385" s="52"/>
      <c r="BH1385" s="52"/>
      <c r="BI1385" s="52"/>
      <c r="BJ1385" s="52"/>
      <c r="BK1385" s="52"/>
      <c r="BL1385" s="52"/>
      <c r="BM1385" s="52"/>
      <c r="BN1385" s="52"/>
      <c r="BO1385" s="52"/>
      <c r="BP1385" s="52"/>
      <c r="BQ1385" s="52"/>
      <c r="BR1385" s="52"/>
      <c r="BS1385" s="52"/>
      <c r="BT1385" s="52"/>
      <c r="BU1385" s="52"/>
      <c r="BV1385" s="52"/>
      <c r="BW1385" s="52"/>
      <c r="BX1385" s="52"/>
      <c r="BY1385" s="52"/>
      <c r="BZ1385" s="52"/>
      <c r="CA1385" s="52"/>
      <c r="CB1385" s="52"/>
      <c r="CC1385" s="52"/>
      <c r="CD1385" s="52"/>
      <c r="CE1385" s="52"/>
      <c r="CF1385" s="52"/>
      <c r="CG1385" s="52"/>
      <c r="CH1385" s="52"/>
      <c r="CI1385" s="52"/>
      <c r="CJ1385" s="52"/>
      <c r="CK1385" s="52"/>
      <c r="CL1385" s="52"/>
      <c r="CM1385" s="52"/>
      <c r="CN1385" s="52"/>
      <c r="CO1385" s="52"/>
      <c r="CP1385" s="52"/>
      <c r="CQ1385" s="52"/>
      <c r="CR1385" s="52"/>
      <c r="CS1385" s="52"/>
      <c r="CT1385" s="52"/>
      <c r="CU1385" s="52"/>
      <c r="CV1385" s="52"/>
      <c r="CW1385" s="52"/>
      <c r="CX1385" s="52"/>
      <c r="CY1385" s="52"/>
      <c r="CZ1385" s="52"/>
      <c r="DA1385" s="52"/>
      <c r="DB1385" s="52"/>
      <c r="DC1385" s="52"/>
      <c r="DD1385" s="52"/>
      <c r="DE1385" s="52"/>
      <c r="DF1385" s="52"/>
      <c r="DG1385" s="52"/>
      <c r="DH1385" s="52"/>
      <c r="DI1385" s="52"/>
      <c r="DJ1385" s="52"/>
      <c r="DK1385" s="52"/>
      <c r="DL1385" s="52"/>
      <c r="DM1385" s="52"/>
      <c r="DN1385" s="52"/>
      <c r="DO1385" s="52"/>
      <c r="DP1385" s="52"/>
      <c r="DQ1385" s="52"/>
      <c r="DR1385" s="52"/>
      <c r="DS1385" s="52"/>
      <c r="DT1385" s="52"/>
      <c r="DU1385" s="52"/>
      <c r="DV1385" s="52"/>
      <c r="DW1385" s="52"/>
      <c r="DX1385" s="52"/>
      <c r="DY1385" s="52"/>
    </row>
    <row r="1386" spans="1:129" x14ac:dyDescent="0.25">
      <c r="A1386" s="19" t="s">
        <v>14</v>
      </c>
      <c r="B1386" s="5">
        <v>0</v>
      </c>
      <c r="D1386" s="5">
        <f t="shared" si="227"/>
        <v>0</v>
      </c>
      <c r="F1386" s="5">
        <f t="shared" si="228"/>
        <v>0</v>
      </c>
      <c r="I1386" s="52"/>
      <c r="J1386" s="103"/>
      <c r="K1386" s="55"/>
      <c r="L1386" s="52"/>
      <c r="M1386" s="55"/>
      <c r="N1386" s="52"/>
      <c r="O1386" s="52"/>
      <c r="P1386" s="95"/>
      <c r="Q1386" s="52"/>
      <c r="R1386" s="52"/>
      <c r="S1386" s="52"/>
      <c r="T1386" s="52"/>
      <c r="U1386" s="52"/>
      <c r="V1386" s="52"/>
      <c r="W1386" s="52"/>
      <c r="X1386" s="52"/>
      <c r="Y1386" s="52"/>
      <c r="Z1386" s="52"/>
      <c r="AA1386" s="52"/>
      <c r="AB1386" s="52"/>
      <c r="AC1386" s="52"/>
      <c r="AD1386" s="52"/>
      <c r="AE1386" s="52"/>
      <c r="AF1386" s="52"/>
      <c r="AG1386" s="52"/>
      <c r="AH1386" s="52"/>
      <c r="AI1386" s="52"/>
      <c r="AJ1386" s="52"/>
      <c r="AK1386" s="52"/>
      <c r="AL1386" s="52"/>
      <c r="AM1386" s="52"/>
      <c r="AN1386" s="52"/>
      <c r="AO1386" s="52"/>
      <c r="AP1386" s="52"/>
      <c r="AQ1386" s="52"/>
      <c r="AR1386" s="52"/>
      <c r="AS1386" s="52"/>
      <c r="AT1386" s="52"/>
      <c r="AU1386" s="52"/>
      <c r="AV1386" s="52"/>
      <c r="AW1386" s="52"/>
      <c r="AX1386" s="52"/>
      <c r="AY1386" s="52"/>
      <c r="AZ1386" s="52"/>
      <c r="BA1386" s="52"/>
      <c r="BB1386" s="52"/>
      <c r="BC1386" s="52"/>
      <c r="BD1386" s="52"/>
      <c r="BE1386" s="52"/>
      <c r="BF1386" s="52"/>
      <c r="BG1386" s="52"/>
      <c r="BH1386" s="52"/>
      <c r="BI1386" s="52"/>
      <c r="BJ1386" s="52"/>
      <c r="BK1386" s="52"/>
      <c r="BL1386" s="52"/>
      <c r="BM1386" s="52"/>
      <c r="BN1386" s="52"/>
      <c r="BO1386" s="52"/>
      <c r="BP1386" s="52"/>
      <c r="BQ1386" s="52"/>
      <c r="BR1386" s="52"/>
      <c r="BS1386" s="52"/>
      <c r="BT1386" s="52"/>
      <c r="BU1386" s="52"/>
      <c r="BV1386" s="52"/>
      <c r="BW1386" s="52"/>
      <c r="BX1386" s="52"/>
      <c r="BY1386" s="52"/>
      <c r="BZ1386" s="52"/>
      <c r="CA1386" s="52"/>
      <c r="CB1386" s="52"/>
      <c r="CC1386" s="52"/>
      <c r="CD1386" s="52"/>
      <c r="CE1386" s="52"/>
      <c r="CF1386" s="52"/>
      <c r="CG1386" s="52"/>
      <c r="CH1386" s="52"/>
      <c r="CI1386" s="52"/>
      <c r="CJ1386" s="52"/>
      <c r="CK1386" s="52"/>
      <c r="CL1386" s="52"/>
      <c r="CM1386" s="52"/>
      <c r="CN1386" s="52"/>
      <c r="CO1386" s="52"/>
      <c r="CP1386" s="52"/>
      <c r="CQ1386" s="52"/>
      <c r="CR1386" s="52"/>
      <c r="CS1386" s="52"/>
      <c r="CT1386" s="52"/>
      <c r="CU1386" s="52"/>
      <c r="CV1386" s="52"/>
      <c r="CW1386" s="52"/>
      <c r="CX1386" s="52"/>
      <c r="CY1386" s="52"/>
      <c r="CZ1386" s="52"/>
      <c r="DA1386" s="52"/>
      <c r="DB1386" s="52"/>
      <c r="DC1386" s="52"/>
      <c r="DD1386" s="52"/>
      <c r="DE1386" s="52"/>
      <c r="DF1386" s="52"/>
      <c r="DG1386" s="52"/>
      <c r="DH1386" s="52"/>
      <c r="DI1386" s="52"/>
      <c r="DJ1386" s="52"/>
      <c r="DK1386" s="52"/>
      <c r="DL1386" s="52"/>
      <c r="DM1386" s="52"/>
      <c r="DN1386" s="52"/>
      <c r="DO1386" s="52"/>
      <c r="DP1386" s="52"/>
      <c r="DQ1386" s="52"/>
      <c r="DR1386" s="52"/>
      <c r="DS1386" s="52"/>
      <c r="DT1386" s="52"/>
      <c r="DU1386" s="52"/>
      <c r="DV1386" s="52"/>
      <c r="DW1386" s="52"/>
      <c r="DX1386" s="52"/>
      <c r="DY1386" s="52"/>
    </row>
    <row r="1387" spans="1:129" x14ac:dyDescent="0.25">
      <c r="A1387" s="19" t="s">
        <v>15</v>
      </c>
      <c r="B1387" s="5">
        <v>0</v>
      </c>
      <c r="D1387" s="5">
        <f t="shared" si="227"/>
        <v>0</v>
      </c>
      <c r="F1387" s="5">
        <f t="shared" si="228"/>
        <v>0</v>
      </c>
      <c r="I1387" s="52"/>
      <c r="J1387" s="103"/>
      <c r="K1387" s="55"/>
      <c r="L1387" s="52"/>
      <c r="M1387" s="55"/>
      <c r="N1387" s="52"/>
      <c r="O1387" s="52"/>
      <c r="P1387" s="95"/>
      <c r="Q1387" s="52"/>
      <c r="R1387" s="52"/>
      <c r="S1387" s="52"/>
      <c r="T1387" s="52"/>
      <c r="U1387" s="52"/>
      <c r="V1387" s="52"/>
      <c r="W1387" s="52"/>
      <c r="X1387" s="52"/>
      <c r="Y1387" s="52"/>
      <c r="Z1387" s="52"/>
      <c r="AA1387" s="52"/>
      <c r="AB1387" s="52"/>
      <c r="AC1387" s="52"/>
      <c r="AD1387" s="52"/>
      <c r="AE1387" s="52"/>
      <c r="AF1387" s="52"/>
      <c r="AG1387" s="52"/>
      <c r="AH1387" s="52"/>
      <c r="AI1387" s="52"/>
      <c r="AJ1387" s="52"/>
      <c r="AK1387" s="52"/>
      <c r="AL1387" s="52"/>
      <c r="AM1387" s="52"/>
      <c r="AN1387" s="52"/>
      <c r="AO1387" s="52"/>
      <c r="AP1387" s="52"/>
      <c r="AQ1387" s="52"/>
      <c r="AR1387" s="52"/>
      <c r="AS1387" s="52"/>
      <c r="AT1387" s="52"/>
      <c r="AU1387" s="52"/>
      <c r="AV1387" s="52"/>
      <c r="AW1387" s="52"/>
      <c r="AX1387" s="52"/>
      <c r="AY1387" s="52"/>
      <c r="AZ1387" s="52"/>
      <c r="BA1387" s="52"/>
      <c r="BB1387" s="52"/>
      <c r="BC1387" s="52"/>
      <c r="BD1387" s="52"/>
      <c r="BE1387" s="52"/>
      <c r="BF1387" s="52"/>
      <c r="BG1387" s="52"/>
      <c r="BH1387" s="52"/>
      <c r="BI1387" s="52"/>
      <c r="BJ1387" s="52"/>
      <c r="BK1387" s="52"/>
      <c r="BL1387" s="52"/>
      <c r="BM1387" s="52"/>
      <c r="BN1387" s="52"/>
      <c r="BO1387" s="52"/>
      <c r="BP1387" s="52"/>
      <c r="BQ1387" s="52"/>
      <c r="BR1387" s="52"/>
      <c r="BS1387" s="52"/>
      <c r="BT1387" s="52"/>
      <c r="BU1387" s="52"/>
      <c r="BV1387" s="52"/>
      <c r="BW1387" s="52"/>
      <c r="BX1387" s="52"/>
      <c r="BY1387" s="52"/>
      <c r="BZ1387" s="52"/>
      <c r="CA1387" s="52"/>
      <c r="CB1387" s="52"/>
      <c r="CC1387" s="52"/>
      <c r="CD1387" s="52"/>
      <c r="CE1387" s="52"/>
      <c r="CF1387" s="52"/>
      <c r="CG1387" s="52"/>
      <c r="CH1387" s="52"/>
      <c r="CI1387" s="52"/>
      <c r="CJ1387" s="52"/>
      <c r="CK1387" s="52"/>
      <c r="CL1387" s="52"/>
      <c r="CM1387" s="52"/>
      <c r="CN1387" s="52"/>
      <c r="CO1387" s="52"/>
      <c r="CP1387" s="52"/>
      <c r="CQ1387" s="52"/>
      <c r="CR1387" s="52"/>
      <c r="CS1387" s="52"/>
      <c r="CT1387" s="52"/>
      <c r="CU1387" s="52"/>
      <c r="CV1387" s="52"/>
      <c r="CW1387" s="52"/>
      <c r="CX1387" s="52"/>
      <c r="CY1387" s="52"/>
      <c r="CZ1387" s="52"/>
      <c r="DA1387" s="52"/>
      <c r="DB1387" s="52"/>
      <c r="DC1387" s="52"/>
      <c r="DD1387" s="52"/>
      <c r="DE1387" s="52"/>
      <c r="DF1387" s="52"/>
      <c r="DG1387" s="52"/>
      <c r="DH1387" s="52"/>
      <c r="DI1387" s="52"/>
      <c r="DJ1387" s="52"/>
      <c r="DK1387" s="52"/>
      <c r="DL1387" s="52"/>
      <c r="DM1387" s="52"/>
      <c r="DN1387" s="52"/>
      <c r="DO1387" s="52"/>
      <c r="DP1387" s="52"/>
      <c r="DQ1387" s="52"/>
      <c r="DR1387" s="52"/>
      <c r="DS1387" s="52"/>
      <c r="DT1387" s="52"/>
      <c r="DU1387" s="52"/>
      <c r="DV1387" s="52"/>
      <c r="DW1387" s="52"/>
      <c r="DX1387" s="52"/>
      <c r="DY1387" s="52"/>
    </row>
    <row r="1388" spans="1:129" x14ac:dyDescent="0.25">
      <c r="A1388" s="6" t="s">
        <v>16</v>
      </c>
      <c r="B1388" s="7">
        <f>SUM(B1376:B1387)</f>
        <v>100</v>
      </c>
      <c r="D1388" s="23">
        <f>SUM(D1376:D1387)</f>
        <v>100</v>
      </c>
      <c r="F1388" s="7">
        <f>SUM(F1376:F1387)</f>
        <v>0</v>
      </c>
      <c r="I1388" s="52"/>
      <c r="J1388" s="103"/>
      <c r="K1388" s="55"/>
      <c r="L1388" s="52"/>
      <c r="M1388" s="55"/>
      <c r="N1388" s="52"/>
      <c r="O1388" s="52"/>
      <c r="P1388" s="95"/>
      <c r="Q1388" s="52"/>
      <c r="R1388" s="52"/>
      <c r="S1388" s="52"/>
      <c r="T1388" s="52"/>
      <c r="U1388" s="52"/>
      <c r="V1388" s="52"/>
      <c r="W1388" s="52"/>
      <c r="X1388" s="52"/>
      <c r="Y1388" s="52"/>
      <c r="Z1388" s="52"/>
      <c r="AA1388" s="52"/>
      <c r="AB1388" s="52"/>
      <c r="AC1388" s="52"/>
      <c r="AD1388" s="52"/>
      <c r="AE1388" s="52"/>
      <c r="AF1388" s="52"/>
      <c r="AG1388" s="52"/>
      <c r="AH1388" s="52"/>
      <c r="AI1388" s="52"/>
      <c r="AJ1388" s="52"/>
      <c r="AK1388" s="52"/>
      <c r="AL1388" s="52"/>
      <c r="AM1388" s="52"/>
      <c r="AN1388" s="52"/>
      <c r="AO1388" s="52"/>
      <c r="AP1388" s="52"/>
      <c r="AQ1388" s="52"/>
      <c r="AR1388" s="52"/>
      <c r="AS1388" s="52"/>
      <c r="AT1388" s="52"/>
      <c r="AU1388" s="52"/>
      <c r="AV1388" s="52"/>
      <c r="AW1388" s="52"/>
      <c r="AX1388" s="52"/>
      <c r="AY1388" s="52"/>
      <c r="AZ1388" s="52"/>
      <c r="BA1388" s="52"/>
      <c r="BB1388" s="52"/>
      <c r="BC1388" s="52"/>
      <c r="BD1388" s="52"/>
      <c r="BE1388" s="52"/>
      <c r="BF1388" s="52"/>
      <c r="BG1388" s="52"/>
      <c r="BH1388" s="52"/>
      <c r="BI1388" s="52"/>
      <c r="BJ1388" s="52"/>
      <c r="BK1388" s="52"/>
      <c r="BL1388" s="52"/>
      <c r="BM1388" s="52"/>
      <c r="BN1388" s="52"/>
      <c r="BO1388" s="52"/>
      <c r="BP1388" s="52"/>
      <c r="BQ1388" s="52"/>
      <c r="BR1388" s="52"/>
      <c r="BS1388" s="52"/>
      <c r="BT1388" s="52"/>
      <c r="BU1388" s="52"/>
      <c r="BV1388" s="52"/>
      <c r="BW1388" s="52"/>
      <c r="BX1388" s="52"/>
      <c r="BY1388" s="52"/>
      <c r="BZ1388" s="52"/>
      <c r="CA1388" s="52"/>
      <c r="CB1388" s="52"/>
      <c r="CC1388" s="52"/>
      <c r="CD1388" s="52"/>
      <c r="CE1388" s="52"/>
      <c r="CF1388" s="52"/>
      <c r="CG1388" s="52"/>
      <c r="CH1388" s="52"/>
      <c r="CI1388" s="52"/>
      <c r="CJ1388" s="52"/>
      <c r="CK1388" s="52"/>
      <c r="CL1388" s="52"/>
      <c r="CM1388" s="52"/>
      <c r="CN1388" s="52"/>
      <c r="CO1388" s="52"/>
      <c r="CP1388" s="52"/>
      <c r="CQ1388" s="52"/>
      <c r="CR1388" s="52"/>
      <c r="CS1388" s="52"/>
      <c r="CT1388" s="52"/>
      <c r="CU1388" s="52"/>
      <c r="CV1388" s="52"/>
      <c r="CW1388" s="52"/>
      <c r="CX1388" s="52"/>
      <c r="CY1388" s="52"/>
      <c r="CZ1388" s="52"/>
      <c r="DA1388" s="52"/>
      <c r="DB1388" s="52"/>
      <c r="DC1388" s="52"/>
      <c r="DD1388" s="52"/>
      <c r="DE1388" s="52"/>
      <c r="DF1388" s="52"/>
      <c r="DG1388" s="52"/>
      <c r="DH1388" s="52"/>
      <c r="DI1388" s="52"/>
      <c r="DJ1388" s="52"/>
      <c r="DK1388" s="52"/>
      <c r="DL1388" s="52"/>
      <c r="DM1388" s="52"/>
      <c r="DN1388" s="52"/>
      <c r="DO1388" s="52"/>
      <c r="DP1388" s="52"/>
      <c r="DQ1388" s="52"/>
      <c r="DR1388" s="52"/>
      <c r="DS1388" s="52"/>
      <c r="DT1388" s="52"/>
      <c r="DU1388" s="52"/>
      <c r="DV1388" s="52"/>
      <c r="DW1388" s="52"/>
      <c r="DX1388" s="52"/>
      <c r="DY1388" s="52"/>
    </row>
    <row r="1389" spans="1:129" x14ac:dyDescent="0.25">
      <c r="I1389" s="52"/>
      <c r="J1389" s="103"/>
      <c r="K1389" s="55"/>
      <c r="L1389" s="52"/>
      <c r="M1389" s="55"/>
      <c r="N1389" s="52"/>
      <c r="O1389" s="52"/>
      <c r="P1389" s="95"/>
      <c r="Q1389" s="52"/>
      <c r="R1389" s="52"/>
      <c r="S1389" s="52"/>
      <c r="T1389" s="52"/>
      <c r="U1389" s="52"/>
      <c r="V1389" s="52"/>
      <c r="W1389" s="52"/>
      <c r="X1389" s="52"/>
      <c r="Y1389" s="52"/>
      <c r="Z1389" s="52"/>
      <c r="AA1389" s="52"/>
      <c r="AB1389" s="52"/>
      <c r="AC1389" s="52"/>
      <c r="AD1389" s="52"/>
      <c r="AE1389" s="52"/>
      <c r="AF1389" s="52"/>
      <c r="AG1389" s="52"/>
      <c r="AH1389" s="52"/>
      <c r="AI1389" s="52"/>
      <c r="AJ1389" s="52"/>
      <c r="AK1389" s="52"/>
      <c r="AL1389" s="52"/>
      <c r="AM1389" s="52"/>
      <c r="AN1389" s="52"/>
      <c r="AO1389" s="52"/>
      <c r="AP1389" s="52"/>
      <c r="AQ1389" s="52"/>
      <c r="AR1389" s="52"/>
      <c r="AS1389" s="52"/>
      <c r="AT1389" s="52"/>
      <c r="AU1389" s="52"/>
      <c r="AV1389" s="52"/>
      <c r="AW1389" s="52"/>
      <c r="AX1389" s="52"/>
      <c r="AY1389" s="52"/>
      <c r="AZ1389" s="52"/>
      <c r="BA1389" s="52"/>
      <c r="BB1389" s="52"/>
      <c r="BC1389" s="52"/>
      <c r="BD1389" s="52"/>
      <c r="BE1389" s="52"/>
      <c r="BF1389" s="52"/>
      <c r="BG1389" s="52"/>
      <c r="BH1389" s="52"/>
      <c r="BI1389" s="52"/>
      <c r="BJ1389" s="52"/>
      <c r="BK1389" s="52"/>
      <c r="BL1389" s="52"/>
      <c r="BM1389" s="52"/>
      <c r="BN1389" s="52"/>
      <c r="BO1389" s="52"/>
      <c r="BP1389" s="52"/>
      <c r="BQ1389" s="52"/>
      <c r="BR1389" s="52"/>
      <c r="BS1389" s="52"/>
      <c r="BT1389" s="52"/>
      <c r="BU1389" s="52"/>
      <c r="BV1389" s="52"/>
      <c r="BW1389" s="52"/>
      <c r="BX1389" s="52"/>
      <c r="BY1389" s="52"/>
      <c r="BZ1389" s="52"/>
      <c r="CA1389" s="52"/>
      <c r="CB1389" s="52"/>
      <c r="CC1389" s="52"/>
      <c r="CD1389" s="52"/>
      <c r="CE1389" s="52"/>
      <c r="CF1389" s="52"/>
      <c r="CG1389" s="52"/>
      <c r="CH1389" s="52"/>
      <c r="CI1389" s="52"/>
      <c r="CJ1389" s="52"/>
      <c r="CK1389" s="52"/>
      <c r="CL1389" s="52"/>
      <c r="CM1389" s="52"/>
      <c r="CN1389" s="52"/>
      <c r="CO1389" s="52"/>
      <c r="CP1389" s="52"/>
      <c r="CQ1389" s="52"/>
      <c r="CR1389" s="52"/>
      <c r="CS1389" s="52"/>
      <c r="CT1389" s="52"/>
      <c r="CU1389" s="52"/>
      <c r="CV1389" s="52"/>
      <c r="CW1389" s="52"/>
      <c r="CX1389" s="52"/>
      <c r="CY1389" s="52"/>
      <c r="CZ1389" s="52"/>
      <c r="DA1389" s="52"/>
      <c r="DB1389" s="52"/>
      <c r="DC1389" s="52"/>
      <c r="DD1389" s="52"/>
      <c r="DE1389" s="52"/>
      <c r="DF1389" s="52"/>
      <c r="DG1389" s="52"/>
      <c r="DH1389" s="52"/>
      <c r="DI1389" s="52"/>
      <c r="DJ1389" s="52"/>
      <c r="DK1389" s="52"/>
      <c r="DL1389" s="52"/>
      <c r="DM1389" s="52"/>
      <c r="DN1389" s="52"/>
      <c r="DO1389" s="52"/>
      <c r="DP1389" s="52"/>
      <c r="DQ1389" s="52"/>
      <c r="DR1389" s="52"/>
      <c r="DS1389" s="52"/>
      <c r="DT1389" s="52"/>
      <c r="DU1389" s="52"/>
      <c r="DV1389" s="52"/>
      <c r="DW1389" s="52"/>
      <c r="DX1389" s="52"/>
      <c r="DY1389" s="52"/>
    </row>
    <row r="1390" spans="1:129" x14ac:dyDescent="0.25">
      <c r="I1390" s="52"/>
      <c r="J1390" s="103"/>
      <c r="K1390" s="55"/>
      <c r="L1390" s="52"/>
      <c r="M1390" s="55"/>
      <c r="N1390" s="52"/>
      <c r="O1390" s="52"/>
      <c r="P1390" s="95"/>
      <c r="Q1390" s="52"/>
      <c r="R1390" s="52"/>
      <c r="S1390" s="52"/>
      <c r="T1390" s="52"/>
      <c r="U1390" s="52"/>
      <c r="V1390" s="52"/>
      <c r="W1390" s="52"/>
      <c r="X1390" s="52"/>
      <c r="Y1390" s="52"/>
      <c r="Z1390" s="52"/>
      <c r="AA1390" s="52"/>
      <c r="AB1390" s="52"/>
      <c r="AC1390" s="52"/>
      <c r="AD1390" s="52"/>
      <c r="AE1390" s="52"/>
      <c r="AF1390" s="52"/>
      <c r="AG1390" s="52"/>
      <c r="AH1390" s="52"/>
      <c r="AI1390" s="52"/>
      <c r="AJ1390" s="52"/>
      <c r="AK1390" s="52"/>
      <c r="AL1390" s="52"/>
      <c r="AM1390" s="52"/>
      <c r="AN1390" s="52"/>
      <c r="AO1390" s="52"/>
      <c r="AP1390" s="52"/>
      <c r="AQ1390" s="52"/>
      <c r="AR1390" s="52"/>
      <c r="AS1390" s="52"/>
      <c r="AT1390" s="52"/>
      <c r="AU1390" s="52"/>
      <c r="AV1390" s="52"/>
      <c r="AW1390" s="52"/>
      <c r="AX1390" s="52"/>
      <c r="AY1390" s="52"/>
      <c r="AZ1390" s="52"/>
      <c r="BA1390" s="52"/>
      <c r="BB1390" s="52"/>
      <c r="BC1390" s="52"/>
      <c r="BD1390" s="52"/>
      <c r="BE1390" s="52"/>
      <c r="BF1390" s="52"/>
      <c r="BG1390" s="52"/>
      <c r="BH1390" s="52"/>
      <c r="BI1390" s="52"/>
      <c r="BJ1390" s="52"/>
      <c r="BK1390" s="52"/>
      <c r="BL1390" s="52"/>
      <c r="BM1390" s="52"/>
      <c r="BN1390" s="52"/>
      <c r="BO1390" s="52"/>
      <c r="BP1390" s="52"/>
      <c r="BQ1390" s="52"/>
      <c r="BR1390" s="52"/>
      <c r="BS1390" s="52"/>
      <c r="BT1390" s="52"/>
      <c r="BU1390" s="52"/>
      <c r="BV1390" s="52"/>
      <c r="BW1390" s="52"/>
      <c r="BX1390" s="52"/>
      <c r="BY1390" s="52"/>
      <c r="BZ1390" s="52"/>
      <c r="CA1390" s="52"/>
      <c r="CB1390" s="52"/>
      <c r="CC1390" s="52"/>
      <c r="CD1390" s="52"/>
      <c r="CE1390" s="52"/>
      <c r="CF1390" s="52"/>
      <c r="CG1390" s="52"/>
      <c r="CH1390" s="52"/>
      <c r="CI1390" s="52"/>
      <c r="CJ1390" s="52"/>
      <c r="CK1390" s="52"/>
      <c r="CL1390" s="52"/>
      <c r="CM1390" s="52"/>
      <c r="CN1390" s="52"/>
      <c r="CO1390" s="52"/>
      <c r="CP1390" s="52"/>
      <c r="CQ1390" s="52"/>
      <c r="CR1390" s="52"/>
      <c r="CS1390" s="52"/>
      <c r="CT1390" s="52"/>
      <c r="CU1390" s="52"/>
      <c r="CV1390" s="52"/>
      <c r="CW1390" s="52"/>
      <c r="CX1390" s="52"/>
      <c r="CY1390" s="52"/>
      <c r="CZ1390" s="52"/>
      <c r="DA1390" s="52"/>
      <c r="DB1390" s="52"/>
      <c r="DC1390" s="52"/>
      <c r="DD1390" s="52"/>
      <c r="DE1390" s="52"/>
      <c r="DF1390" s="52"/>
      <c r="DG1390" s="52"/>
      <c r="DH1390" s="52"/>
      <c r="DI1390" s="52"/>
      <c r="DJ1390" s="52"/>
      <c r="DK1390" s="52"/>
      <c r="DL1390" s="52"/>
      <c r="DM1390" s="52"/>
      <c r="DN1390" s="52"/>
      <c r="DO1390" s="52"/>
      <c r="DP1390" s="52"/>
      <c r="DQ1390" s="52"/>
      <c r="DR1390" s="52"/>
      <c r="DS1390" s="52"/>
      <c r="DT1390" s="52"/>
      <c r="DU1390" s="52"/>
      <c r="DV1390" s="52"/>
      <c r="DW1390" s="52"/>
      <c r="DX1390" s="52"/>
      <c r="DY1390" s="52"/>
    </row>
    <row r="1391" spans="1:129" x14ac:dyDescent="0.25">
      <c r="A1391" s="131">
        <v>33602</v>
      </c>
      <c r="B1391" s="175" t="s">
        <v>152</v>
      </c>
      <c r="C1391" s="173"/>
      <c r="D1391" s="173"/>
      <c r="E1391" s="173"/>
      <c r="F1391" s="173"/>
      <c r="G1391" s="173"/>
      <c r="H1391" s="173"/>
      <c r="I1391" s="52"/>
      <c r="J1391" s="133"/>
      <c r="K1391" s="55"/>
      <c r="L1391" s="52"/>
      <c r="M1391" s="55"/>
      <c r="N1391" s="52"/>
      <c r="O1391" s="52"/>
      <c r="P1391" s="95"/>
      <c r="Q1391" s="52"/>
      <c r="R1391" s="52"/>
      <c r="S1391" s="52"/>
      <c r="T1391" s="52"/>
      <c r="U1391" s="52"/>
      <c r="V1391" s="52"/>
      <c r="W1391" s="52"/>
      <c r="X1391" s="52"/>
      <c r="Y1391" s="52"/>
      <c r="Z1391" s="52"/>
      <c r="AA1391" s="52"/>
      <c r="AB1391" s="52"/>
      <c r="AC1391" s="52"/>
      <c r="AD1391" s="52"/>
      <c r="AE1391" s="52"/>
      <c r="AF1391" s="52"/>
      <c r="AG1391" s="52"/>
      <c r="AH1391" s="52"/>
      <c r="AI1391" s="52"/>
      <c r="AJ1391" s="52"/>
      <c r="AK1391" s="52"/>
      <c r="AL1391" s="52"/>
      <c r="AM1391" s="52"/>
      <c r="AN1391" s="52"/>
      <c r="AO1391" s="52"/>
      <c r="AP1391" s="52"/>
      <c r="AQ1391" s="52"/>
      <c r="AR1391" s="52"/>
      <c r="AS1391" s="52"/>
      <c r="AT1391" s="52"/>
      <c r="AU1391" s="52"/>
      <c r="AV1391" s="52"/>
      <c r="AW1391" s="52"/>
      <c r="AX1391" s="52"/>
      <c r="AY1391" s="52"/>
      <c r="AZ1391" s="52"/>
      <c r="BA1391" s="52"/>
      <c r="BB1391" s="52"/>
      <c r="BC1391" s="52"/>
      <c r="BD1391" s="52"/>
      <c r="BE1391" s="52"/>
      <c r="BF1391" s="52"/>
      <c r="BG1391" s="52"/>
      <c r="BH1391" s="52"/>
      <c r="BI1391" s="52"/>
      <c r="BJ1391" s="52"/>
      <c r="BK1391" s="52"/>
      <c r="BL1391" s="52"/>
      <c r="BM1391" s="52"/>
      <c r="BN1391" s="52"/>
      <c r="BO1391" s="52"/>
      <c r="BP1391" s="52"/>
      <c r="BQ1391" s="52"/>
      <c r="BR1391" s="52"/>
      <c r="BS1391" s="52"/>
      <c r="BT1391" s="52"/>
      <c r="BU1391" s="52"/>
      <c r="BV1391" s="52"/>
      <c r="BW1391" s="52"/>
      <c r="BX1391" s="52"/>
      <c r="BY1391" s="52"/>
      <c r="BZ1391" s="52"/>
      <c r="CA1391" s="52"/>
      <c r="CB1391" s="52"/>
      <c r="CC1391" s="52"/>
      <c r="CD1391" s="52"/>
      <c r="CE1391" s="52"/>
      <c r="CF1391" s="52"/>
      <c r="CG1391" s="52"/>
      <c r="CH1391" s="52"/>
      <c r="CI1391" s="52"/>
      <c r="CJ1391" s="52"/>
      <c r="CK1391" s="52"/>
      <c r="CL1391" s="52"/>
      <c r="CM1391" s="52"/>
      <c r="CN1391" s="52"/>
      <c r="CO1391" s="52"/>
      <c r="CP1391" s="52"/>
      <c r="CQ1391" s="52"/>
      <c r="CR1391" s="52"/>
      <c r="CS1391" s="52"/>
      <c r="CT1391" s="52"/>
      <c r="CU1391" s="52"/>
      <c r="CV1391" s="52"/>
      <c r="CW1391" s="52"/>
      <c r="CX1391" s="52"/>
      <c r="CY1391" s="52"/>
      <c r="CZ1391" s="52"/>
      <c r="DA1391" s="52"/>
      <c r="DB1391" s="52"/>
      <c r="DC1391" s="52"/>
      <c r="DD1391" s="52"/>
      <c r="DE1391" s="52"/>
      <c r="DF1391" s="52"/>
      <c r="DG1391" s="52"/>
      <c r="DH1391" s="52"/>
      <c r="DI1391" s="52"/>
      <c r="DJ1391" s="52"/>
      <c r="DK1391" s="52"/>
      <c r="DL1391" s="52"/>
      <c r="DM1391" s="52"/>
      <c r="DN1391" s="52"/>
      <c r="DO1391" s="52"/>
      <c r="DP1391" s="52"/>
      <c r="DQ1391" s="52"/>
      <c r="DR1391" s="52"/>
      <c r="DS1391" s="52"/>
      <c r="DT1391" s="52"/>
      <c r="DU1391" s="52"/>
      <c r="DV1391" s="52"/>
      <c r="DW1391" s="52"/>
      <c r="DX1391" s="52"/>
      <c r="DY1391" s="52"/>
    </row>
    <row r="1392" spans="1:129" x14ac:dyDescent="0.25">
      <c r="D1392" s="23">
        <v>1500</v>
      </c>
      <c r="E1392" s="2">
        <v>12</v>
      </c>
      <c r="F1392" s="2"/>
      <c r="G1392" s="10">
        <f>D1392/E1392</f>
        <v>125</v>
      </c>
      <c r="I1392" s="52"/>
      <c r="J1392" s="133"/>
      <c r="K1392" s="55"/>
      <c r="L1392" s="52"/>
      <c r="M1392" s="55"/>
      <c r="N1392" s="52"/>
      <c r="O1392" s="52"/>
      <c r="P1392" s="95"/>
      <c r="Q1392" s="52"/>
      <c r="R1392" s="52"/>
      <c r="S1392" s="52"/>
      <c r="T1392" s="52"/>
      <c r="U1392" s="52"/>
      <c r="V1392" s="52"/>
      <c r="W1392" s="52"/>
      <c r="X1392" s="52"/>
      <c r="Y1392" s="52"/>
      <c r="Z1392" s="52"/>
      <c r="AA1392" s="52"/>
      <c r="AB1392" s="52"/>
      <c r="AC1392" s="52"/>
      <c r="AD1392" s="52"/>
      <c r="AE1392" s="52"/>
      <c r="AF1392" s="52"/>
      <c r="AG1392" s="52"/>
      <c r="AH1392" s="52"/>
      <c r="AI1392" s="52"/>
      <c r="AJ1392" s="52"/>
      <c r="AK1392" s="52"/>
      <c r="AL1392" s="52"/>
      <c r="AM1392" s="52"/>
      <c r="AN1392" s="52"/>
      <c r="AO1392" s="52"/>
      <c r="AP1392" s="52"/>
      <c r="AQ1392" s="52"/>
      <c r="AR1392" s="52"/>
      <c r="AS1392" s="52"/>
      <c r="AT1392" s="52"/>
      <c r="AU1392" s="52"/>
      <c r="AV1392" s="52"/>
      <c r="AW1392" s="52"/>
      <c r="AX1392" s="52"/>
      <c r="AY1392" s="52"/>
      <c r="AZ1392" s="52"/>
      <c r="BA1392" s="52"/>
      <c r="BB1392" s="52"/>
      <c r="BC1392" s="52"/>
      <c r="BD1392" s="52"/>
      <c r="BE1392" s="52"/>
      <c r="BF1392" s="52"/>
      <c r="BG1392" s="52"/>
      <c r="BH1392" s="52"/>
      <c r="BI1392" s="52"/>
      <c r="BJ1392" s="52"/>
      <c r="BK1392" s="52"/>
      <c r="BL1392" s="52"/>
      <c r="BM1392" s="52"/>
      <c r="BN1392" s="52"/>
      <c r="BO1392" s="52"/>
      <c r="BP1392" s="52"/>
      <c r="BQ1392" s="52"/>
      <c r="BR1392" s="52"/>
      <c r="BS1392" s="52"/>
      <c r="BT1392" s="52"/>
      <c r="BU1392" s="52"/>
      <c r="BV1392" s="52"/>
      <c r="BW1392" s="52"/>
      <c r="BX1392" s="52"/>
      <c r="BY1392" s="52"/>
      <c r="BZ1392" s="52"/>
      <c r="CA1392" s="52"/>
      <c r="CB1392" s="52"/>
      <c r="CC1392" s="52"/>
      <c r="CD1392" s="52"/>
      <c r="CE1392" s="52"/>
      <c r="CF1392" s="52"/>
      <c r="CG1392" s="52"/>
      <c r="CH1392" s="52"/>
      <c r="CI1392" s="52"/>
      <c r="CJ1392" s="52"/>
      <c r="CK1392" s="52"/>
      <c r="CL1392" s="52"/>
      <c r="CM1392" s="52"/>
      <c r="CN1392" s="52"/>
      <c r="CO1392" s="52"/>
      <c r="CP1392" s="52"/>
      <c r="CQ1392" s="52"/>
      <c r="CR1392" s="52"/>
      <c r="CS1392" s="52"/>
      <c r="CT1392" s="52"/>
      <c r="CU1392" s="52"/>
      <c r="CV1392" s="52"/>
      <c r="CW1392" s="52"/>
      <c r="CX1392" s="52"/>
      <c r="CY1392" s="52"/>
      <c r="CZ1392" s="52"/>
      <c r="DA1392" s="52"/>
      <c r="DB1392" s="52"/>
      <c r="DC1392" s="52"/>
      <c r="DD1392" s="52"/>
      <c r="DE1392" s="52"/>
      <c r="DF1392" s="52"/>
      <c r="DG1392" s="52"/>
      <c r="DH1392" s="52"/>
      <c r="DI1392" s="52"/>
      <c r="DJ1392" s="52"/>
      <c r="DK1392" s="52"/>
      <c r="DL1392" s="52"/>
      <c r="DM1392" s="52"/>
      <c r="DN1392" s="52"/>
      <c r="DO1392" s="52"/>
      <c r="DP1392" s="52"/>
      <c r="DQ1392" s="52"/>
      <c r="DR1392" s="52"/>
      <c r="DS1392" s="52"/>
      <c r="DT1392" s="52"/>
      <c r="DU1392" s="52"/>
      <c r="DV1392" s="52"/>
      <c r="DW1392" s="52"/>
      <c r="DX1392" s="52"/>
      <c r="DY1392" s="52"/>
    </row>
    <row r="1393" spans="1:129" x14ac:dyDescent="0.25">
      <c r="A1393" s="20"/>
      <c r="B1393" s="131" t="s">
        <v>1</v>
      </c>
      <c r="C1393" s="131"/>
      <c r="D1393" s="24" t="s">
        <v>2</v>
      </c>
      <c r="E1393" s="25"/>
      <c r="F1393" s="31" t="s">
        <v>3</v>
      </c>
      <c r="G1393" s="27"/>
      <c r="H1393" s="20"/>
      <c r="I1393" s="52"/>
      <c r="J1393" s="133"/>
      <c r="K1393" s="55"/>
      <c r="L1393" s="52"/>
      <c r="M1393" s="55"/>
      <c r="N1393" s="52"/>
      <c r="O1393" s="52"/>
      <c r="P1393" s="95"/>
      <c r="Q1393" s="52"/>
      <c r="R1393" s="52"/>
      <c r="S1393" s="52"/>
      <c r="T1393" s="52"/>
      <c r="U1393" s="52"/>
      <c r="V1393" s="52"/>
      <c r="W1393" s="52"/>
      <c r="X1393" s="52"/>
      <c r="Y1393" s="52"/>
      <c r="Z1393" s="52"/>
      <c r="AA1393" s="52"/>
      <c r="AB1393" s="52"/>
      <c r="AC1393" s="52"/>
      <c r="AD1393" s="52"/>
      <c r="AE1393" s="52"/>
      <c r="AF1393" s="52"/>
      <c r="AG1393" s="52"/>
      <c r="AH1393" s="52"/>
      <c r="AI1393" s="52"/>
      <c r="AJ1393" s="52"/>
      <c r="AK1393" s="52"/>
      <c r="AL1393" s="52"/>
      <c r="AM1393" s="52"/>
      <c r="AN1393" s="52"/>
      <c r="AO1393" s="52"/>
      <c r="AP1393" s="52"/>
      <c r="AQ1393" s="52"/>
      <c r="AR1393" s="52"/>
      <c r="AS1393" s="52"/>
      <c r="AT1393" s="52"/>
      <c r="AU1393" s="52"/>
      <c r="AV1393" s="52"/>
      <c r="AW1393" s="52"/>
      <c r="AX1393" s="52"/>
      <c r="AY1393" s="52"/>
      <c r="AZ1393" s="52"/>
      <c r="BA1393" s="52"/>
      <c r="BB1393" s="52"/>
      <c r="BC1393" s="52"/>
      <c r="BD1393" s="52"/>
      <c r="BE1393" s="52"/>
      <c r="BF1393" s="52"/>
      <c r="BG1393" s="52"/>
      <c r="BH1393" s="52"/>
      <c r="BI1393" s="52"/>
      <c r="BJ1393" s="52"/>
      <c r="BK1393" s="52"/>
      <c r="BL1393" s="52"/>
      <c r="BM1393" s="52"/>
      <c r="BN1393" s="52"/>
      <c r="BO1393" s="52"/>
      <c r="BP1393" s="52"/>
      <c r="BQ1393" s="52"/>
      <c r="BR1393" s="52"/>
      <c r="BS1393" s="52"/>
      <c r="BT1393" s="52"/>
      <c r="BU1393" s="52"/>
      <c r="BV1393" s="52"/>
      <c r="BW1393" s="52"/>
      <c r="BX1393" s="52"/>
      <c r="BY1393" s="52"/>
      <c r="BZ1393" s="52"/>
      <c r="CA1393" s="52"/>
      <c r="CB1393" s="52"/>
      <c r="CC1393" s="52"/>
      <c r="CD1393" s="52"/>
      <c r="CE1393" s="52"/>
      <c r="CF1393" s="52"/>
      <c r="CG1393" s="52"/>
      <c r="CH1393" s="52"/>
      <c r="CI1393" s="52"/>
      <c r="CJ1393" s="52"/>
      <c r="CK1393" s="52"/>
      <c r="CL1393" s="52"/>
      <c r="CM1393" s="52"/>
      <c r="CN1393" s="52"/>
      <c r="CO1393" s="52"/>
      <c r="CP1393" s="52"/>
      <c r="CQ1393" s="52"/>
      <c r="CR1393" s="52"/>
      <c r="CS1393" s="52"/>
      <c r="CT1393" s="52"/>
      <c r="CU1393" s="52"/>
      <c r="CV1393" s="52"/>
      <c r="CW1393" s="52"/>
      <c r="CX1393" s="52"/>
      <c r="CY1393" s="52"/>
      <c r="CZ1393" s="52"/>
      <c r="DA1393" s="52"/>
      <c r="DB1393" s="52"/>
      <c r="DC1393" s="52"/>
      <c r="DD1393" s="52"/>
      <c r="DE1393" s="52"/>
      <c r="DF1393" s="52"/>
      <c r="DG1393" s="52"/>
      <c r="DH1393" s="52"/>
      <c r="DI1393" s="52"/>
      <c r="DJ1393" s="52"/>
      <c r="DK1393" s="52"/>
      <c r="DL1393" s="52"/>
      <c r="DM1393" s="52"/>
      <c r="DN1393" s="52"/>
      <c r="DO1393" s="52"/>
      <c r="DP1393" s="52"/>
      <c r="DQ1393" s="52"/>
      <c r="DR1393" s="52"/>
      <c r="DS1393" s="52"/>
      <c r="DT1393" s="52"/>
      <c r="DU1393" s="52"/>
      <c r="DV1393" s="52"/>
      <c r="DW1393" s="52"/>
      <c r="DX1393" s="52"/>
      <c r="DY1393" s="52"/>
    </row>
    <row r="1394" spans="1:129" x14ac:dyDescent="0.25">
      <c r="A1394" s="19" t="s">
        <v>4</v>
      </c>
      <c r="B1394" s="5">
        <v>0</v>
      </c>
      <c r="D1394" s="5">
        <f>B1394-F1394</f>
        <v>0</v>
      </c>
      <c r="F1394" s="5">
        <f>SUM(J1394:BB1394)</f>
        <v>0</v>
      </c>
      <c r="I1394" s="52"/>
      <c r="J1394" s="133"/>
      <c r="K1394" s="55"/>
      <c r="L1394" s="52"/>
      <c r="M1394" s="55"/>
      <c r="N1394" s="52"/>
      <c r="O1394" s="52"/>
      <c r="P1394" s="95"/>
      <c r="Q1394" s="52"/>
      <c r="R1394" s="52"/>
      <c r="S1394" s="52"/>
      <c r="T1394" s="52"/>
      <c r="U1394" s="52"/>
      <c r="V1394" s="52"/>
      <c r="W1394" s="52"/>
      <c r="X1394" s="52"/>
      <c r="Y1394" s="52"/>
      <c r="Z1394" s="52"/>
      <c r="AA1394" s="52"/>
      <c r="AB1394" s="52"/>
      <c r="AC1394" s="52"/>
      <c r="AD1394" s="52"/>
      <c r="AE1394" s="52"/>
      <c r="AF1394" s="52"/>
      <c r="AG1394" s="52"/>
      <c r="AH1394" s="52"/>
      <c r="AI1394" s="52"/>
      <c r="AJ1394" s="52"/>
      <c r="AK1394" s="52"/>
      <c r="AL1394" s="52"/>
      <c r="AM1394" s="52"/>
      <c r="AN1394" s="52"/>
      <c r="AO1394" s="52"/>
      <c r="AP1394" s="52"/>
      <c r="AQ1394" s="52"/>
      <c r="AR1394" s="52"/>
      <c r="AS1394" s="52"/>
      <c r="AT1394" s="52"/>
      <c r="AU1394" s="52"/>
      <c r="AV1394" s="52"/>
      <c r="AW1394" s="52"/>
      <c r="AX1394" s="52"/>
      <c r="AY1394" s="52"/>
      <c r="AZ1394" s="52"/>
      <c r="BA1394" s="52"/>
      <c r="BB1394" s="52"/>
      <c r="BC1394" s="52"/>
      <c r="BD1394" s="52"/>
      <c r="BE1394" s="52"/>
      <c r="BF1394" s="52"/>
      <c r="BG1394" s="52"/>
      <c r="BH1394" s="52"/>
      <c r="BI1394" s="52"/>
      <c r="BJ1394" s="52"/>
      <c r="BK1394" s="52"/>
      <c r="BL1394" s="52"/>
      <c r="BM1394" s="52"/>
      <c r="BN1394" s="52"/>
      <c r="BO1394" s="52"/>
      <c r="BP1394" s="52"/>
      <c r="BQ1394" s="52"/>
      <c r="BR1394" s="52"/>
      <c r="BS1394" s="52"/>
      <c r="BT1394" s="52"/>
      <c r="BU1394" s="52"/>
      <c r="BV1394" s="52"/>
      <c r="BW1394" s="52"/>
      <c r="BX1394" s="52"/>
      <c r="BY1394" s="52"/>
      <c r="BZ1394" s="52"/>
      <c r="CA1394" s="52"/>
      <c r="CB1394" s="52"/>
      <c r="CC1394" s="52"/>
      <c r="CD1394" s="52"/>
      <c r="CE1394" s="52"/>
      <c r="CF1394" s="52"/>
      <c r="CG1394" s="52"/>
      <c r="CH1394" s="52"/>
      <c r="CI1394" s="52"/>
      <c r="CJ1394" s="52"/>
      <c r="CK1394" s="52"/>
      <c r="CL1394" s="52"/>
      <c r="CM1394" s="52"/>
      <c r="CN1394" s="52"/>
      <c r="CO1394" s="52"/>
      <c r="CP1394" s="52"/>
      <c r="CQ1394" s="52"/>
      <c r="CR1394" s="52"/>
      <c r="CS1394" s="52"/>
      <c r="CT1394" s="52"/>
      <c r="CU1394" s="52"/>
      <c r="CV1394" s="52"/>
      <c r="CW1394" s="52"/>
      <c r="CX1394" s="52"/>
      <c r="CY1394" s="52"/>
      <c r="CZ1394" s="52"/>
      <c r="DA1394" s="52"/>
      <c r="DB1394" s="52"/>
      <c r="DC1394" s="52"/>
      <c r="DD1394" s="52"/>
      <c r="DE1394" s="52"/>
      <c r="DF1394" s="52"/>
      <c r="DG1394" s="52"/>
      <c r="DH1394" s="52"/>
      <c r="DI1394" s="52"/>
      <c r="DJ1394" s="52"/>
      <c r="DK1394" s="52"/>
      <c r="DL1394" s="52"/>
      <c r="DM1394" s="52"/>
      <c r="DN1394" s="52"/>
      <c r="DO1394" s="52"/>
      <c r="DP1394" s="52"/>
      <c r="DQ1394" s="52"/>
      <c r="DR1394" s="52"/>
      <c r="DS1394" s="52"/>
      <c r="DT1394" s="52"/>
      <c r="DU1394" s="52"/>
      <c r="DV1394" s="52"/>
      <c r="DW1394" s="52"/>
      <c r="DX1394" s="52"/>
      <c r="DY1394" s="52"/>
    </row>
    <row r="1395" spans="1:129" x14ac:dyDescent="0.25">
      <c r="A1395" s="19" t="s">
        <v>5</v>
      </c>
      <c r="B1395" s="5">
        <v>0</v>
      </c>
      <c r="D1395" s="5">
        <f t="shared" ref="D1395:D1405" si="229">B1395-F1395</f>
        <v>0</v>
      </c>
      <c r="F1395" s="5">
        <f>SUM(J1395:BB1395)</f>
        <v>0</v>
      </c>
      <c r="I1395" s="52"/>
      <c r="J1395" s="133"/>
      <c r="K1395" s="55"/>
      <c r="L1395" s="52"/>
      <c r="M1395" s="55"/>
      <c r="N1395" s="52"/>
      <c r="O1395" s="52"/>
      <c r="P1395" s="95"/>
      <c r="Q1395" s="52"/>
      <c r="R1395" s="52"/>
      <c r="S1395" s="52"/>
      <c r="T1395" s="52"/>
      <c r="U1395" s="52"/>
      <c r="V1395" s="52"/>
      <c r="W1395" s="52"/>
      <c r="X1395" s="52"/>
      <c r="Y1395" s="52"/>
      <c r="Z1395" s="52"/>
      <c r="AA1395" s="52"/>
      <c r="AB1395" s="52"/>
      <c r="AC1395" s="52"/>
      <c r="AD1395" s="52"/>
      <c r="AE1395" s="52"/>
      <c r="AF1395" s="52"/>
      <c r="AG1395" s="52"/>
      <c r="AH1395" s="52"/>
      <c r="AI1395" s="52"/>
      <c r="AJ1395" s="52"/>
      <c r="AK1395" s="52"/>
      <c r="AL1395" s="52"/>
      <c r="AM1395" s="52"/>
      <c r="AN1395" s="52"/>
      <c r="AO1395" s="52"/>
      <c r="AP1395" s="52"/>
      <c r="AQ1395" s="52"/>
      <c r="AR1395" s="52"/>
      <c r="AS1395" s="52"/>
      <c r="AT1395" s="52"/>
      <c r="AU1395" s="52"/>
      <c r="AV1395" s="52"/>
      <c r="AW1395" s="52"/>
      <c r="AX1395" s="52"/>
      <c r="AY1395" s="52"/>
      <c r="AZ1395" s="52"/>
      <c r="BA1395" s="52"/>
      <c r="BB1395" s="52"/>
      <c r="BC1395" s="52"/>
      <c r="BD1395" s="52"/>
      <c r="BE1395" s="52"/>
      <c r="BF1395" s="52"/>
      <c r="BG1395" s="52"/>
      <c r="BH1395" s="52"/>
      <c r="BI1395" s="52"/>
      <c r="BJ1395" s="52"/>
      <c r="BK1395" s="52"/>
      <c r="BL1395" s="52"/>
      <c r="BM1395" s="52"/>
      <c r="BN1395" s="52"/>
      <c r="BO1395" s="52"/>
      <c r="BP1395" s="52"/>
      <c r="BQ1395" s="52"/>
      <c r="BR1395" s="52"/>
      <c r="BS1395" s="52"/>
      <c r="BT1395" s="52"/>
      <c r="BU1395" s="52"/>
      <c r="BV1395" s="52"/>
      <c r="BW1395" s="52"/>
      <c r="BX1395" s="52"/>
      <c r="BY1395" s="52"/>
      <c r="BZ1395" s="52"/>
      <c r="CA1395" s="52"/>
      <c r="CB1395" s="52"/>
      <c r="CC1395" s="52"/>
      <c r="CD1395" s="52"/>
      <c r="CE1395" s="52"/>
      <c r="CF1395" s="52"/>
      <c r="CG1395" s="52"/>
      <c r="CH1395" s="52"/>
      <c r="CI1395" s="52"/>
      <c r="CJ1395" s="52"/>
      <c r="CK1395" s="52"/>
      <c r="CL1395" s="52"/>
      <c r="CM1395" s="52"/>
      <c r="CN1395" s="52"/>
      <c r="CO1395" s="52"/>
      <c r="CP1395" s="52"/>
      <c r="CQ1395" s="52"/>
      <c r="CR1395" s="52"/>
      <c r="CS1395" s="52"/>
      <c r="CT1395" s="52"/>
      <c r="CU1395" s="52"/>
      <c r="CV1395" s="52"/>
      <c r="CW1395" s="52"/>
      <c r="CX1395" s="52"/>
      <c r="CY1395" s="52"/>
      <c r="CZ1395" s="52"/>
      <c r="DA1395" s="52"/>
      <c r="DB1395" s="52"/>
      <c r="DC1395" s="52"/>
      <c r="DD1395" s="52"/>
      <c r="DE1395" s="52"/>
      <c r="DF1395" s="52"/>
      <c r="DG1395" s="52"/>
      <c r="DH1395" s="52"/>
      <c r="DI1395" s="52"/>
      <c r="DJ1395" s="52"/>
      <c r="DK1395" s="52"/>
      <c r="DL1395" s="52"/>
      <c r="DM1395" s="52"/>
      <c r="DN1395" s="52"/>
      <c r="DO1395" s="52"/>
      <c r="DP1395" s="52"/>
      <c r="DQ1395" s="52"/>
      <c r="DR1395" s="52"/>
      <c r="DS1395" s="52"/>
      <c r="DT1395" s="52"/>
      <c r="DU1395" s="52"/>
      <c r="DV1395" s="52"/>
      <c r="DW1395" s="52"/>
      <c r="DX1395" s="52"/>
      <c r="DY1395" s="52"/>
    </row>
    <row r="1396" spans="1:129" x14ac:dyDescent="0.25">
      <c r="A1396" s="19" t="s">
        <v>6</v>
      </c>
      <c r="B1396" s="106">
        <f>1500</f>
        <v>1500</v>
      </c>
      <c r="D1396" s="5">
        <f t="shared" si="229"/>
        <v>1420</v>
      </c>
      <c r="F1396" s="5">
        <f t="shared" ref="F1396:F1401" si="230">SUM(J1396:BB1396)</f>
        <v>80</v>
      </c>
      <c r="I1396" s="52"/>
      <c r="J1396" s="133"/>
      <c r="K1396" s="55"/>
      <c r="L1396" s="52"/>
      <c r="M1396" s="55"/>
      <c r="N1396" s="52"/>
      <c r="O1396" s="52"/>
      <c r="P1396" s="95"/>
      <c r="Q1396" s="52"/>
      <c r="R1396" s="52"/>
      <c r="S1396" s="52"/>
      <c r="T1396" s="55">
        <f>80</f>
        <v>80</v>
      </c>
      <c r="U1396" s="52"/>
      <c r="V1396" s="52"/>
      <c r="W1396" s="52"/>
      <c r="X1396" s="52"/>
      <c r="Y1396" s="52"/>
      <c r="Z1396" s="52"/>
      <c r="AA1396" s="52"/>
      <c r="AB1396" s="52"/>
      <c r="AC1396" s="52"/>
      <c r="AD1396" s="52"/>
      <c r="AE1396" s="52"/>
      <c r="AF1396" s="52"/>
      <c r="AG1396" s="52"/>
      <c r="AH1396" s="52"/>
      <c r="AI1396" s="52"/>
      <c r="AJ1396" s="52"/>
      <c r="AK1396" s="52"/>
      <c r="AL1396" s="52"/>
      <c r="AM1396" s="52"/>
      <c r="AN1396" s="52"/>
      <c r="AO1396" s="52"/>
      <c r="AP1396" s="52"/>
      <c r="AQ1396" s="52"/>
      <c r="AR1396" s="52"/>
      <c r="AS1396" s="52"/>
      <c r="AT1396" s="52"/>
      <c r="AU1396" s="52"/>
      <c r="AV1396" s="52"/>
      <c r="AW1396" s="52"/>
      <c r="AX1396" s="52"/>
      <c r="AY1396" s="52"/>
      <c r="AZ1396" s="52"/>
      <c r="BA1396" s="52"/>
      <c r="BB1396" s="52"/>
      <c r="BC1396" s="52"/>
      <c r="BD1396" s="52"/>
      <c r="BE1396" s="52"/>
      <c r="BF1396" s="52"/>
      <c r="BG1396" s="52"/>
      <c r="BH1396" s="52"/>
      <c r="BI1396" s="52"/>
      <c r="BJ1396" s="52"/>
      <c r="BK1396" s="52"/>
      <c r="BL1396" s="52"/>
      <c r="BM1396" s="52"/>
      <c r="BN1396" s="52"/>
      <c r="BO1396" s="52"/>
      <c r="BP1396" s="52"/>
      <c r="BQ1396" s="52"/>
      <c r="BR1396" s="52"/>
      <c r="BS1396" s="52"/>
      <c r="BT1396" s="52"/>
      <c r="BU1396" s="52"/>
      <c r="BV1396" s="52"/>
      <c r="BW1396" s="52"/>
      <c r="BX1396" s="52"/>
      <c r="BY1396" s="52"/>
      <c r="BZ1396" s="52"/>
      <c r="CA1396" s="52"/>
      <c r="CB1396" s="52"/>
      <c r="CC1396" s="52"/>
      <c r="CD1396" s="52"/>
      <c r="CE1396" s="52"/>
      <c r="CF1396" s="52"/>
      <c r="CG1396" s="52"/>
      <c r="CH1396" s="52"/>
      <c r="CI1396" s="52"/>
      <c r="CJ1396" s="52"/>
      <c r="CK1396" s="52"/>
      <c r="CL1396" s="52"/>
      <c r="CM1396" s="52"/>
      <c r="CN1396" s="52"/>
      <c r="CO1396" s="52"/>
      <c r="CP1396" s="52"/>
      <c r="CQ1396" s="52"/>
      <c r="CR1396" s="52"/>
      <c r="CS1396" s="52"/>
      <c r="CT1396" s="52"/>
      <c r="CU1396" s="52"/>
      <c r="CV1396" s="52"/>
      <c r="CW1396" s="52"/>
      <c r="CX1396" s="52"/>
      <c r="CY1396" s="52"/>
      <c r="CZ1396" s="52"/>
      <c r="DA1396" s="52"/>
      <c r="DB1396" s="52"/>
      <c r="DC1396" s="52"/>
      <c r="DD1396" s="52"/>
      <c r="DE1396" s="52"/>
      <c r="DF1396" s="52"/>
      <c r="DG1396" s="52"/>
      <c r="DH1396" s="52"/>
      <c r="DI1396" s="52"/>
      <c r="DJ1396" s="52"/>
      <c r="DK1396" s="52"/>
      <c r="DL1396" s="52"/>
      <c r="DM1396" s="52"/>
      <c r="DN1396" s="52"/>
      <c r="DO1396" s="52"/>
      <c r="DP1396" s="52"/>
      <c r="DQ1396" s="52"/>
      <c r="DR1396" s="52"/>
      <c r="DS1396" s="52"/>
      <c r="DT1396" s="52"/>
      <c r="DU1396" s="52"/>
      <c r="DV1396" s="52"/>
      <c r="DW1396" s="52"/>
      <c r="DX1396" s="52"/>
      <c r="DY1396" s="52"/>
    </row>
    <row r="1397" spans="1:129" x14ac:dyDescent="0.25">
      <c r="A1397" s="19" t="s">
        <v>7</v>
      </c>
      <c r="B1397" s="106">
        <v>0</v>
      </c>
      <c r="D1397" s="5">
        <f t="shared" si="229"/>
        <v>0</v>
      </c>
      <c r="F1397" s="5">
        <f t="shared" si="230"/>
        <v>0</v>
      </c>
      <c r="I1397" s="52"/>
      <c r="J1397" s="133"/>
      <c r="K1397" s="55"/>
      <c r="L1397" s="52"/>
      <c r="M1397" s="55"/>
      <c r="N1397" s="52"/>
      <c r="O1397" s="52"/>
      <c r="P1397" s="95"/>
      <c r="Q1397" s="52"/>
      <c r="R1397" s="52"/>
      <c r="S1397" s="52"/>
      <c r="T1397" s="52"/>
      <c r="U1397" s="52"/>
      <c r="V1397" s="52"/>
      <c r="W1397" s="52"/>
      <c r="X1397" s="52"/>
      <c r="Y1397" s="52"/>
      <c r="Z1397" s="52"/>
      <c r="AA1397" s="52"/>
      <c r="AB1397" s="52"/>
      <c r="AC1397" s="52"/>
      <c r="AD1397" s="52"/>
      <c r="AE1397" s="52"/>
      <c r="AF1397" s="52"/>
      <c r="AG1397" s="52"/>
      <c r="AH1397" s="52"/>
      <c r="AI1397" s="52"/>
      <c r="AJ1397" s="52"/>
      <c r="AK1397" s="52"/>
      <c r="AL1397" s="52"/>
      <c r="AM1397" s="52"/>
      <c r="AN1397" s="52"/>
      <c r="AO1397" s="52"/>
      <c r="AP1397" s="52"/>
      <c r="AQ1397" s="52"/>
      <c r="AR1397" s="52"/>
      <c r="AS1397" s="52"/>
      <c r="AT1397" s="52"/>
      <c r="AU1397" s="52"/>
      <c r="AV1397" s="52"/>
      <c r="AW1397" s="52"/>
      <c r="AX1397" s="52"/>
      <c r="AY1397" s="52"/>
      <c r="AZ1397" s="52"/>
      <c r="BA1397" s="52"/>
      <c r="BB1397" s="52"/>
      <c r="BC1397" s="52"/>
      <c r="BD1397" s="52"/>
      <c r="BE1397" s="52"/>
      <c r="BF1397" s="52"/>
      <c r="BG1397" s="52"/>
      <c r="BH1397" s="52"/>
      <c r="BI1397" s="52"/>
      <c r="BJ1397" s="52"/>
      <c r="BK1397" s="52"/>
      <c r="BL1397" s="52"/>
      <c r="BM1397" s="52"/>
      <c r="BN1397" s="52"/>
      <c r="BO1397" s="52"/>
      <c r="BP1397" s="52"/>
      <c r="BQ1397" s="52"/>
      <c r="BR1397" s="52"/>
      <c r="BS1397" s="52"/>
      <c r="BT1397" s="52"/>
      <c r="BU1397" s="52"/>
      <c r="BV1397" s="52"/>
      <c r="BW1397" s="52"/>
      <c r="BX1397" s="52"/>
      <c r="BY1397" s="52"/>
      <c r="BZ1397" s="52"/>
      <c r="CA1397" s="52"/>
      <c r="CB1397" s="52"/>
      <c r="CC1397" s="52"/>
      <c r="CD1397" s="52"/>
      <c r="CE1397" s="52"/>
      <c r="CF1397" s="52"/>
      <c r="CG1397" s="52"/>
      <c r="CH1397" s="52"/>
      <c r="CI1397" s="52"/>
      <c r="CJ1397" s="52"/>
      <c r="CK1397" s="52"/>
      <c r="CL1397" s="52"/>
      <c r="CM1397" s="52"/>
      <c r="CN1397" s="52"/>
      <c r="CO1397" s="52"/>
      <c r="CP1397" s="52"/>
      <c r="CQ1397" s="52"/>
      <c r="CR1397" s="52"/>
      <c r="CS1397" s="52"/>
      <c r="CT1397" s="52"/>
      <c r="CU1397" s="52"/>
      <c r="CV1397" s="52"/>
      <c r="CW1397" s="52"/>
      <c r="CX1397" s="52"/>
      <c r="CY1397" s="52"/>
      <c r="CZ1397" s="52"/>
      <c r="DA1397" s="52"/>
      <c r="DB1397" s="52"/>
      <c r="DC1397" s="52"/>
      <c r="DD1397" s="52"/>
      <c r="DE1397" s="52"/>
      <c r="DF1397" s="52"/>
      <c r="DG1397" s="52"/>
      <c r="DH1397" s="52"/>
      <c r="DI1397" s="52"/>
      <c r="DJ1397" s="52"/>
      <c r="DK1397" s="52"/>
      <c r="DL1397" s="52"/>
      <c r="DM1397" s="52"/>
      <c r="DN1397" s="52"/>
      <c r="DO1397" s="52"/>
      <c r="DP1397" s="52"/>
      <c r="DQ1397" s="52"/>
      <c r="DR1397" s="52"/>
      <c r="DS1397" s="52"/>
      <c r="DT1397" s="52"/>
      <c r="DU1397" s="52"/>
      <c r="DV1397" s="52"/>
      <c r="DW1397" s="52"/>
      <c r="DX1397" s="52"/>
      <c r="DY1397" s="52"/>
    </row>
    <row r="1398" spans="1:129" x14ac:dyDescent="0.25">
      <c r="A1398" s="19" t="s">
        <v>55</v>
      </c>
      <c r="B1398" s="5">
        <v>0</v>
      </c>
      <c r="D1398" s="5">
        <f t="shared" si="229"/>
        <v>0</v>
      </c>
      <c r="F1398" s="5">
        <f t="shared" si="230"/>
        <v>0</v>
      </c>
      <c r="I1398" s="52"/>
      <c r="J1398" s="133"/>
      <c r="K1398" s="55"/>
      <c r="L1398" s="52"/>
      <c r="M1398" s="55"/>
      <c r="N1398" s="52"/>
      <c r="O1398" s="52"/>
      <c r="P1398" s="95"/>
      <c r="Q1398" s="52"/>
      <c r="R1398" s="52"/>
      <c r="S1398" s="52"/>
      <c r="T1398" s="52"/>
      <c r="U1398" s="52"/>
      <c r="V1398" s="52"/>
      <c r="W1398" s="52"/>
      <c r="X1398" s="52"/>
      <c r="Y1398" s="52"/>
      <c r="Z1398" s="52"/>
      <c r="AA1398" s="52"/>
      <c r="AB1398" s="52"/>
      <c r="AC1398" s="52"/>
      <c r="AD1398" s="52"/>
      <c r="AE1398" s="52"/>
      <c r="AF1398" s="52"/>
      <c r="AG1398" s="52"/>
      <c r="AH1398" s="52"/>
      <c r="AI1398" s="52"/>
      <c r="AJ1398" s="52"/>
      <c r="AK1398" s="52"/>
      <c r="AL1398" s="52"/>
      <c r="AM1398" s="52"/>
      <c r="AN1398" s="52"/>
      <c r="AO1398" s="52"/>
      <c r="AP1398" s="52"/>
      <c r="AQ1398" s="52"/>
      <c r="AR1398" s="52"/>
      <c r="AS1398" s="52"/>
      <c r="AT1398" s="52"/>
      <c r="AU1398" s="52"/>
      <c r="AV1398" s="52"/>
      <c r="AW1398" s="52"/>
      <c r="AX1398" s="52"/>
      <c r="AY1398" s="52"/>
      <c r="AZ1398" s="52"/>
      <c r="BA1398" s="52"/>
      <c r="BB1398" s="52"/>
      <c r="BC1398" s="52"/>
      <c r="BD1398" s="52"/>
      <c r="BE1398" s="52"/>
      <c r="BF1398" s="52"/>
      <c r="BG1398" s="52"/>
      <c r="BH1398" s="52"/>
      <c r="BI1398" s="52"/>
      <c r="BJ1398" s="52"/>
      <c r="BK1398" s="52"/>
      <c r="BL1398" s="52"/>
      <c r="BM1398" s="52"/>
      <c r="BN1398" s="52"/>
      <c r="BO1398" s="52"/>
      <c r="BP1398" s="52"/>
      <c r="BQ1398" s="52"/>
      <c r="BR1398" s="52"/>
      <c r="BS1398" s="52"/>
      <c r="BT1398" s="52"/>
      <c r="BU1398" s="52"/>
      <c r="BV1398" s="52"/>
      <c r="BW1398" s="52"/>
      <c r="BX1398" s="52"/>
      <c r="BY1398" s="52"/>
      <c r="BZ1398" s="52"/>
      <c r="CA1398" s="52"/>
      <c r="CB1398" s="52"/>
      <c r="CC1398" s="52"/>
      <c r="CD1398" s="52"/>
      <c r="CE1398" s="52"/>
      <c r="CF1398" s="52"/>
      <c r="CG1398" s="52"/>
      <c r="CH1398" s="52"/>
      <c r="CI1398" s="52"/>
      <c r="CJ1398" s="52"/>
      <c r="CK1398" s="52"/>
      <c r="CL1398" s="52"/>
      <c r="CM1398" s="52"/>
      <c r="CN1398" s="52"/>
      <c r="CO1398" s="52"/>
      <c r="CP1398" s="52"/>
      <c r="CQ1398" s="52"/>
      <c r="CR1398" s="52"/>
      <c r="CS1398" s="52"/>
      <c r="CT1398" s="52"/>
      <c r="CU1398" s="52"/>
      <c r="CV1398" s="52"/>
      <c r="CW1398" s="52"/>
      <c r="CX1398" s="52"/>
      <c r="CY1398" s="52"/>
      <c r="CZ1398" s="52"/>
      <c r="DA1398" s="52"/>
      <c r="DB1398" s="52"/>
      <c r="DC1398" s="52"/>
      <c r="DD1398" s="52"/>
      <c r="DE1398" s="52"/>
      <c r="DF1398" s="52"/>
      <c r="DG1398" s="52"/>
      <c r="DH1398" s="52"/>
      <c r="DI1398" s="52"/>
      <c r="DJ1398" s="52"/>
      <c r="DK1398" s="52"/>
      <c r="DL1398" s="52"/>
      <c r="DM1398" s="52"/>
      <c r="DN1398" s="52"/>
      <c r="DO1398" s="52"/>
      <c r="DP1398" s="52"/>
      <c r="DQ1398" s="52"/>
      <c r="DR1398" s="52"/>
      <c r="DS1398" s="52"/>
      <c r="DT1398" s="52"/>
      <c r="DU1398" s="52"/>
      <c r="DV1398" s="52"/>
      <c r="DW1398" s="52"/>
      <c r="DX1398" s="52"/>
      <c r="DY1398" s="52"/>
    </row>
    <row r="1399" spans="1:129" x14ac:dyDescent="0.25">
      <c r="A1399" s="19" t="s">
        <v>9</v>
      </c>
      <c r="B1399" s="5">
        <v>0</v>
      </c>
      <c r="D1399" s="5">
        <f t="shared" si="229"/>
        <v>0</v>
      </c>
      <c r="F1399" s="5">
        <f t="shared" si="230"/>
        <v>0</v>
      </c>
      <c r="I1399" s="52"/>
      <c r="J1399" s="133"/>
      <c r="K1399" s="55"/>
      <c r="L1399" s="52"/>
      <c r="M1399" s="55"/>
      <c r="N1399" s="52"/>
      <c r="O1399" s="52"/>
      <c r="P1399" s="95"/>
      <c r="Q1399" s="52"/>
      <c r="R1399" s="52"/>
      <c r="S1399" s="52"/>
      <c r="T1399" s="52"/>
      <c r="U1399" s="52"/>
      <c r="V1399" s="52"/>
      <c r="W1399" s="52"/>
      <c r="X1399" s="52"/>
      <c r="Y1399" s="52"/>
      <c r="Z1399" s="52"/>
      <c r="AA1399" s="52"/>
      <c r="AB1399" s="52"/>
      <c r="AC1399" s="52"/>
      <c r="AD1399" s="52"/>
      <c r="AE1399" s="52"/>
      <c r="AF1399" s="52"/>
      <c r="AG1399" s="52"/>
      <c r="AH1399" s="52"/>
      <c r="AI1399" s="52"/>
      <c r="AJ1399" s="52"/>
      <c r="AK1399" s="52"/>
      <c r="AL1399" s="52"/>
      <c r="AM1399" s="52"/>
      <c r="AN1399" s="52"/>
      <c r="AO1399" s="52"/>
      <c r="AP1399" s="52"/>
      <c r="AQ1399" s="52"/>
      <c r="AR1399" s="52"/>
      <c r="AS1399" s="52"/>
      <c r="AT1399" s="52"/>
      <c r="AU1399" s="52"/>
      <c r="AV1399" s="52"/>
      <c r="AW1399" s="52"/>
      <c r="AX1399" s="52"/>
      <c r="AY1399" s="52"/>
      <c r="AZ1399" s="52"/>
      <c r="BA1399" s="52"/>
      <c r="BB1399" s="52"/>
      <c r="BC1399" s="52"/>
      <c r="BD1399" s="52"/>
      <c r="BE1399" s="52"/>
      <c r="BF1399" s="52"/>
      <c r="BG1399" s="52"/>
      <c r="BH1399" s="52"/>
      <c r="BI1399" s="52"/>
      <c r="BJ1399" s="52"/>
      <c r="BK1399" s="52"/>
      <c r="BL1399" s="52"/>
      <c r="BM1399" s="52"/>
      <c r="BN1399" s="52"/>
      <c r="BO1399" s="52"/>
      <c r="BP1399" s="52"/>
      <c r="BQ1399" s="52"/>
      <c r="BR1399" s="52"/>
      <c r="BS1399" s="52"/>
      <c r="BT1399" s="52"/>
      <c r="BU1399" s="52"/>
      <c r="BV1399" s="52"/>
      <c r="BW1399" s="52"/>
      <c r="BX1399" s="52"/>
      <c r="BY1399" s="52"/>
      <c r="BZ1399" s="52"/>
      <c r="CA1399" s="52"/>
      <c r="CB1399" s="52"/>
      <c r="CC1399" s="52"/>
      <c r="CD1399" s="52"/>
      <c r="CE1399" s="52"/>
      <c r="CF1399" s="52"/>
      <c r="CG1399" s="52"/>
      <c r="CH1399" s="52"/>
      <c r="CI1399" s="52"/>
      <c r="CJ1399" s="52"/>
      <c r="CK1399" s="52"/>
      <c r="CL1399" s="52"/>
      <c r="CM1399" s="52"/>
      <c r="CN1399" s="52"/>
      <c r="CO1399" s="52"/>
      <c r="CP1399" s="52"/>
      <c r="CQ1399" s="52"/>
      <c r="CR1399" s="52"/>
      <c r="CS1399" s="52"/>
      <c r="CT1399" s="52"/>
      <c r="CU1399" s="52"/>
      <c r="CV1399" s="52"/>
      <c r="CW1399" s="52"/>
      <c r="CX1399" s="52"/>
      <c r="CY1399" s="52"/>
      <c r="CZ1399" s="52"/>
      <c r="DA1399" s="52"/>
      <c r="DB1399" s="52"/>
      <c r="DC1399" s="52"/>
      <c r="DD1399" s="52"/>
      <c r="DE1399" s="52"/>
      <c r="DF1399" s="52"/>
      <c r="DG1399" s="52"/>
      <c r="DH1399" s="52"/>
      <c r="DI1399" s="52"/>
      <c r="DJ1399" s="52"/>
      <c r="DK1399" s="52"/>
      <c r="DL1399" s="52"/>
      <c r="DM1399" s="52"/>
      <c r="DN1399" s="52"/>
      <c r="DO1399" s="52"/>
      <c r="DP1399" s="52"/>
      <c r="DQ1399" s="52"/>
      <c r="DR1399" s="52"/>
      <c r="DS1399" s="52"/>
      <c r="DT1399" s="52"/>
      <c r="DU1399" s="52"/>
      <c r="DV1399" s="52"/>
      <c r="DW1399" s="52"/>
      <c r="DX1399" s="52"/>
      <c r="DY1399" s="52"/>
    </row>
    <row r="1400" spans="1:129" x14ac:dyDescent="0.25">
      <c r="A1400" s="19" t="s">
        <v>10</v>
      </c>
      <c r="B1400" s="5">
        <v>0</v>
      </c>
      <c r="D1400" s="5">
        <f t="shared" si="229"/>
        <v>-250</v>
      </c>
      <c r="F1400" s="5">
        <f t="shared" si="230"/>
        <v>250</v>
      </c>
      <c r="I1400" s="52"/>
      <c r="J1400" s="133"/>
      <c r="K1400" s="55"/>
      <c r="L1400" s="52"/>
      <c r="M1400" s="55"/>
      <c r="N1400" s="52"/>
      <c r="O1400" s="52"/>
      <c r="P1400" s="95"/>
      <c r="Q1400" s="52"/>
      <c r="R1400" s="52"/>
      <c r="S1400" s="55">
        <f>250</f>
        <v>250</v>
      </c>
      <c r="T1400" s="52"/>
      <c r="U1400" s="52"/>
      <c r="V1400" s="52"/>
      <c r="W1400" s="52"/>
      <c r="X1400" s="52"/>
      <c r="Y1400" s="52"/>
      <c r="Z1400" s="52"/>
      <c r="AA1400" s="52"/>
      <c r="AB1400" s="52"/>
      <c r="AC1400" s="52"/>
      <c r="AD1400" s="52"/>
      <c r="AE1400" s="52"/>
      <c r="AF1400" s="52"/>
      <c r="AG1400" s="52"/>
      <c r="AH1400" s="52"/>
      <c r="AI1400" s="52"/>
      <c r="AJ1400" s="52"/>
      <c r="AK1400" s="52"/>
      <c r="AL1400" s="52"/>
      <c r="AM1400" s="52"/>
      <c r="AN1400" s="52"/>
      <c r="AO1400" s="52"/>
      <c r="AP1400" s="52"/>
      <c r="AQ1400" s="52"/>
      <c r="AR1400" s="52"/>
      <c r="AS1400" s="52"/>
      <c r="AT1400" s="52"/>
      <c r="AU1400" s="52"/>
      <c r="AV1400" s="52"/>
      <c r="AW1400" s="52"/>
      <c r="AX1400" s="52"/>
      <c r="AY1400" s="52"/>
      <c r="AZ1400" s="52"/>
      <c r="BA1400" s="52"/>
      <c r="BB1400" s="52"/>
      <c r="BC1400" s="52"/>
      <c r="BD1400" s="52"/>
      <c r="BE1400" s="52"/>
      <c r="BF1400" s="52"/>
      <c r="BG1400" s="52"/>
      <c r="BH1400" s="52"/>
      <c r="BI1400" s="52"/>
      <c r="BJ1400" s="52"/>
      <c r="BK1400" s="52"/>
      <c r="BL1400" s="52"/>
      <c r="BM1400" s="52"/>
      <c r="BN1400" s="52"/>
      <c r="BO1400" s="52"/>
      <c r="BP1400" s="52"/>
      <c r="BQ1400" s="52"/>
      <c r="BR1400" s="52"/>
      <c r="BS1400" s="52"/>
      <c r="BT1400" s="52"/>
      <c r="BU1400" s="52"/>
      <c r="BV1400" s="52"/>
      <c r="BW1400" s="52"/>
      <c r="BX1400" s="52"/>
      <c r="BY1400" s="52"/>
      <c r="BZ1400" s="52"/>
      <c r="CA1400" s="52"/>
      <c r="CB1400" s="52"/>
      <c r="CC1400" s="52"/>
      <c r="CD1400" s="52"/>
      <c r="CE1400" s="52"/>
      <c r="CF1400" s="52"/>
      <c r="CG1400" s="52"/>
      <c r="CH1400" s="52"/>
      <c r="CI1400" s="52"/>
      <c r="CJ1400" s="52"/>
      <c r="CK1400" s="52"/>
      <c r="CL1400" s="52"/>
      <c r="CM1400" s="52"/>
      <c r="CN1400" s="52"/>
      <c r="CO1400" s="52"/>
      <c r="CP1400" s="52"/>
      <c r="CQ1400" s="52"/>
      <c r="CR1400" s="52"/>
      <c r="CS1400" s="52"/>
      <c r="CT1400" s="52"/>
      <c r="CU1400" s="52"/>
      <c r="CV1400" s="52"/>
      <c r="CW1400" s="52"/>
      <c r="CX1400" s="52"/>
      <c r="CY1400" s="52"/>
      <c r="CZ1400" s="52"/>
      <c r="DA1400" s="52"/>
      <c r="DB1400" s="52"/>
      <c r="DC1400" s="52"/>
      <c r="DD1400" s="52"/>
      <c r="DE1400" s="52"/>
      <c r="DF1400" s="52"/>
      <c r="DG1400" s="52"/>
      <c r="DH1400" s="52"/>
      <c r="DI1400" s="52"/>
      <c r="DJ1400" s="52"/>
      <c r="DK1400" s="52"/>
      <c r="DL1400" s="52"/>
      <c r="DM1400" s="52"/>
      <c r="DN1400" s="52"/>
      <c r="DO1400" s="52"/>
      <c r="DP1400" s="52"/>
      <c r="DQ1400" s="52"/>
      <c r="DR1400" s="52"/>
      <c r="DS1400" s="52"/>
      <c r="DT1400" s="52"/>
      <c r="DU1400" s="52"/>
      <c r="DV1400" s="52"/>
      <c r="DW1400" s="52"/>
      <c r="DX1400" s="52"/>
      <c r="DY1400" s="52"/>
    </row>
    <row r="1401" spans="1:129" x14ac:dyDescent="0.25">
      <c r="A1401" s="19" t="s">
        <v>11</v>
      </c>
      <c r="B1401" s="5">
        <v>0</v>
      </c>
      <c r="D1401" s="5">
        <f t="shared" si="229"/>
        <v>0</v>
      </c>
      <c r="F1401" s="5">
        <f t="shared" si="230"/>
        <v>0</v>
      </c>
      <c r="I1401" s="52"/>
      <c r="J1401" s="133"/>
      <c r="K1401" s="55"/>
      <c r="L1401" s="52"/>
      <c r="M1401" s="55"/>
      <c r="N1401" s="52"/>
      <c r="O1401" s="52"/>
      <c r="P1401" s="95"/>
      <c r="Q1401" s="52"/>
      <c r="R1401" s="52"/>
      <c r="S1401" s="52"/>
      <c r="T1401" s="52"/>
      <c r="U1401" s="52"/>
      <c r="V1401" s="52"/>
      <c r="W1401" s="52"/>
      <c r="X1401" s="52"/>
      <c r="Y1401" s="52"/>
      <c r="Z1401" s="52"/>
      <c r="AA1401" s="52"/>
      <c r="AB1401" s="52"/>
      <c r="AC1401" s="52"/>
      <c r="AD1401" s="52"/>
      <c r="AE1401" s="52"/>
      <c r="AF1401" s="52"/>
      <c r="AG1401" s="52"/>
      <c r="AH1401" s="52"/>
      <c r="AI1401" s="52"/>
      <c r="AJ1401" s="52"/>
      <c r="AK1401" s="52"/>
      <c r="AL1401" s="52"/>
      <c r="AM1401" s="52"/>
      <c r="AN1401" s="52"/>
      <c r="AO1401" s="52"/>
      <c r="AP1401" s="52"/>
      <c r="AQ1401" s="52"/>
      <c r="AR1401" s="52"/>
      <c r="AS1401" s="52"/>
      <c r="AT1401" s="52"/>
      <c r="AU1401" s="52"/>
      <c r="AV1401" s="52"/>
      <c r="AW1401" s="52"/>
      <c r="AX1401" s="52"/>
      <c r="AY1401" s="52"/>
      <c r="AZ1401" s="52"/>
      <c r="BA1401" s="52"/>
      <c r="BB1401" s="52"/>
      <c r="BC1401" s="52"/>
      <c r="BD1401" s="52"/>
      <c r="BE1401" s="52"/>
      <c r="BF1401" s="52"/>
      <c r="BG1401" s="52"/>
      <c r="BH1401" s="52"/>
      <c r="BI1401" s="52"/>
      <c r="BJ1401" s="52"/>
      <c r="BK1401" s="52"/>
      <c r="BL1401" s="52"/>
      <c r="BM1401" s="52"/>
      <c r="BN1401" s="52"/>
      <c r="BO1401" s="52"/>
      <c r="BP1401" s="52"/>
      <c r="BQ1401" s="52"/>
      <c r="BR1401" s="52"/>
      <c r="BS1401" s="52"/>
      <c r="BT1401" s="52"/>
      <c r="BU1401" s="52"/>
      <c r="BV1401" s="52"/>
      <c r="BW1401" s="52"/>
      <c r="BX1401" s="52"/>
      <c r="BY1401" s="52"/>
      <c r="BZ1401" s="52"/>
      <c r="CA1401" s="52"/>
      <c r="CB1401" s="52"/>
      <c r="CC1401" s="52"/>
      <c r="CD1401" s="52"/>
      <c r="CE1401" s="52"/>
      <c r="CF1401" s="52"/>
      <c r="CG1401" s="52"/>
      <c r="CH1401" s="52"/>
      <c r="CI1401" s="52"/>
      <c r="CJ1401" s="52"/>
      <c r="CK1401" s="52"/>
      <c r="CL1401" s="52"/>
      <c r="CM1401" s="52"/>
      <c r="CN1401" s="52"/>
      <c r="CO1401" s="52"/>
      <c r="CP1401" s="52"/>
      <c r="CQ1401" s="52"/>
      <c r="CR1401" s="52"/>
      <c r="CS1401" s="52"/>
      <c r="CT1401" s="52"/>
      <c r="CU1401" s="52"/>
      <c r="CV1401" s="52"/>
      <c r="CW1401" s="52"/>
      <c r="CX1401" s="52"/>
      <c r="CY1401" s="52"/>
      <c r="CZ1401" s="52"/>
      <c r="DA1401" s="52"/>
      <c r="DB1401" s="52"/>
      <c r="DC1401" s="52"/>
      <c r="DD1401" s="52"/>
      <c r="DE1401" s="52"/>
      <c r="DF1401" s="52"/>
      <c r="DG1401" s="52"/>
      <c r="DH1401" s="52"/>
      <c r="DI1401" s="52"/>
      <c r="DJ1401" s="52"/>
      <c r="DK1401" s="52"/>
      <c r="DL1401" s="52"/>
      <c r="DM1401" s="52"/>
      <c r="DN1401" s="52"/>
      <c r="DO1401" s="52"/>
      <c r="DP1401" s="52"/>
      <c r="DQ1401" s="52"/>
      <c r="DR1401" s="52"/>
      <c r="DS1401" s="52"/>
      <c r="DT1401" s="52"/>
      <c r="DU1401" s="52"/>
      <c r="DV1401" s="52"/>
      <c r="DW1401" s="52"/>
      <c r="DX1401" s="52"/>
      <c r="DY1401" s="52"/>
    </row>
    <row r="1402" spans="1:129" x14ac:dyDescent="0.25">
      <c r="A1402" s="19" t="s">
        <v>12</v>
      </c>
      <c r="B1402" s="5">
        <v>0</v>
      </c>
      <c r="D1402" s="5">
        <f t="shared" si="229"/>
        <v>0</v>
      </c>
      <c r="F1402" s="5">
        <f>SUM(J1402:BB1402)</f>
        <v>0</v>
      </c>
      <c r="I1402" s="52"/>
      <c r="J1402" s="133"/>
      <c r="K1402" s="55"/>
      <c r="L1402" s="52"/>
      <c r="M1402" s="55"/>
      <c r="N1402" s="52"/>
      <c r="O1402" s="52"/>
      <c r="P1402" s="95"/>
      <c r="Q1402" s="52"/>
      <c r="R1402" s="52"/>
      <c r="S1402" s="52"/>
      <c r="T1402" s="52"/>
      <c r="U1402" s="52"/>
      <c r="V1402" s="52"/>
      <c r="W1402" s="52"/>
      <c r="X1402" s="52"/>
      <c r="Y1402" s="52"/>
      <c r="Z1402" s="52"/>
      <c r="AA1402" s="52"/>
      <c r="AB1402" s="52"/>
      <c r="AC1402" s="52"/>
      <c r="AD1402" s="52"/>
      <c r="AE1402" s="52"/>
      <c r="AF1402" s="52"/>
      <c r="AG1402" s="52"/>
      <c r="AH1402" s="52"/>
      <c r="AI1402" s="52"/>
      <c r="AJ1402" s="52"/>
      <c r="AK1402" s="52"/>
      <c r="AL1402" s="52"/>
      <c r="AM1402" s="52"/>
      <c r="AN1402" s="52"/>
      <c r="AO1402" s="52"/>
      <c r="AP1402" s="52"/>
      <c r="AQ1402" s="52"/>
      <c r="AR1402" s="52"/>
      <c r="AS1402" s="52"/>
      <c r="AT1402" s="52"/>
      <c r="AU1402" s="52"/>
      <c r="AV1402" s="52"/>
      <c r="AW1402" s="52"/>
      <c r="AX1402" s="52"/>
      <c r="AY1402" s="52"/>
      <c r="AZ1402" s="52"/>
      <c r="BA1402" s="52"/>
      <c r="BB1402" s="52"/>
      <c r="BC1402" s="52"/>
      <c r="BD1402" s="52"/>
      <c r="BE1402" s="52"/>
      <c r="BF1402" s="52"/>
      <c r="BG1402" s="52"/>
      <c r="BH1402" s="52"/>
      <c r="BI1402" s="52"/>
      <c r="BJ1402" s="52"/>
      <c r="BK1402" s="52"/>
      <c r="BL1402" s="52"/>
      <c r="BM1402" s="52"/>
      <c r="BN1402" s="52"/>
      <c r="BO1402" s="52"/>
      <c r="BP1402" s="52"/>
      <c r="BQ1402" s="52"/>
      <c r="BR1402" s="52"/>
      <c r="BS1402" s="52"/>
      <c r="BT1402" s="52"/>
      <c r="BU1402" s="52"/>
      <c r="BV1402" s="52"/>
      <c r="BW1402" s="52"/>
      <c r="BX1402" s="52"/>
      <c r="BY1402" s="52"/>
      <c r="BZ1402" s="52"/>
      <c r="CA1402" s="52"/>
      <c r="CB1402" s="52"/>
      <c r="CC1402" s="52"/>
      <c r="CD1402" s="52"/>
      <c r="CE1402" s="52"/>
      <c r="CF1402" s="52"/>
      <c r="CG1402" s="52"/>
      <c r="CH1402" s="52"/>
      <c r="CI1402" s="52"/>
      <c r="CJ1402" s="52"/>
      <c r="CK1402" s="52"/>
      <c r="CL1402" s="52"/>
      <c r="CM1402" s="52"/>
      <c r="CN1402" s="52"/>
      <c r="CO1402" s="52"/>
      <c r="CP1402" s="52"/>
      <c r="CQ1402" s="52"/>
      <c r="CR1402" s="52"/>
      <c r="CS1402" s="52"/>
      <c r="CT1402" s="52"/>
      <c r="CU1402" s="52"/>
      <c r="CV1402" s="52"/>
      <c r="CW1402" s="52"/>
      <c r="CX1402" s="52"/>
      <c r="CY1402" s="52"/>
      <c r="CZ1402" s="52"/>
      <c r="DA1402" s="52"/>
      <c r="DB1402" s="52"/>
      <c r="DC1402" s="52"/>
      <c r="DD1402" s="52"/>
      <c r="DE1402" s="52"/>
      <c r="DF1402" s="52"/>
      <c r="DG1402" s="52"/>
      <c r="DH1402" s="52"/>
      <c r="DI1402" s="52"/>
      <c r="DJ1402" s="52"/>
      <c r="DK1402" s="52"/>
      <c r="DL1402" s="52"/>
      <c r="DM1402" s="52"/>
      <c r="DN1402" s="52"/>
      <c r="DO1402" s="52"/>
      <c r="DP1402" s="52"/>
      <c r="DQ1402" s="52"/>
      <c r="DR1402" s="52"/>
      <c r="DS1402" s="52"/>
      <c r="DT1402" s="52"/>
      <c r="DU1402" s="52"/>
      <c r="DV1402" s="52"/>
      <c r="DW1402" s="52"/>
      <c r="DX1402" s="52"/>
      <c r="DY1402" s="52"/>
    </row>
    <row r="1403" spans="1:129" x14ac:dyDescent="0.25">
      <c r="A1403" s="19" t="s">
        <v>13</v>
      </c>
      <c r="B1403" s="5">
        <v>0</v>
      </c>
      <c r="D1403" s="5">
        <f t="shared" si="229"/>
        <v>-368</v>
      </c>
      <c r="F1403" s="5">
        <f t="shared" ref="F1403:F1405" si="231">SUM(J1403:BB1403)</f>
        <v>368</v>
      </c>
      <c r="I1403" s="52"/>
      <c r="J1403" s="133"/>
      <c r="K1403" s="55"/>
      <c r="L1403" s="52"/>
      <c r="M1403" s="55">
        <f>368</f>
        <v>368</v>
      </c>
      <c r="N1403" s="52"/>
      <c r="O1403" s="52"/>
      <c r="P1403" s="95"/>
      <c r="Q1403" s="52"/>
      <c r="R1403" s="52"/>
      <c r="S1403" s="52"/>
      <c r="T1403" s="52"/>
      <c r="U1403" s="52"/>
      <c r="V1403" s="52"/>
      <c r="W1403" s="52"/>
      <c r="X1403" s="52"/>
      <c r="Y1403" s="52"/>
      <c r="Z1403" s="52"/>
      <c r="AA1403" s="52"/>
      <c r="AB1403" s="52"/>
      <c r="AC1403" s="52"/>
      <c r="AD1403" s="52"/>
      <c r="AE1403" s="52"/>
      <c r="AF1403" s="52"/>
      <c r="AG1403" s="52"/>
      <c r="AH1403" s="52"/>
      <c r="AI1403" s="52"/>
      <c r="AJ1403" s="52"/>
      <c r="AK1403" s="52"/>
      <c r="AL1403" s="52"/>
      <c r="AM1403" s="52"/>
      <c r="AN1403" s="52"/>
      <c r="AO1403" s="52"/>
      <c r="AP1403" s="52"/>
      <c r="AQ1403" s="52"/>
      <c r="AR1403" s="52"/>
      <c r="AS1403" s="52"/>
      <c r="AT1403" s="52"/>
      <c r="AU1403" s="52"/>
      <c r="AV1403" s="52"/>
      <c r="AW1403" s="52"/>
      <c r="AX1403" s="52"/>
      <c r="AY1403" s="52"/>
      <c r="AZ1403" s="52"/>
      <c r="BA1403" s="52"/>
      <c r="BB1403" s="52"/>
      <c r="BC1403" s="52"/>
      <c r="BD1403" s="52"/>
      <c r="BE1403" s="52"/>
      <c r="BF1403" s="52"/>
      <c r="BG1403" s="52"/>
      <c r="BH1403" s="52"/>
      <c r="BI1403" s="52"/>
      <c r="BJ1403" s="52"/>
      <c r="BK1403" s="52"/>
      <c r="BL1403" s="52"/>
      <c r="BM1403" s="52"/>
      <c r="BN1403" s="52"/>
      <c r="BO1403" s="52"/>
      <c r="BP1403" s="52"/>
      <c r="BQ1403" s="52"/>
      <c r="BR1403" s="52"/>
      <c r="BS1403" s="52"/>
      <c r="BT1403" s="52"/>
      <c r="BU1403" s="52"/>
      <c r="BV1403" s="52"/>
      <c r="BW1403" s="52"/>
      <c r="BX1403" s="52"/>
      <c r="BY1403" s="52"/>
      <c r="BZ1403" s="52"/>
      <c r="CA1403" s="52"/>
      <c r="CB1403" s="52"/>
      <c r="CC1403" s="52"/>
      <c r="CD1403" s="52"/>
      <c r="CE1403" s="52"/>
      <c r="CF1403" s="52"/>
      <c r="CG1403" s="52"/>
      <c r="CH1403" s="52"/>
      <c r="CI1403" s="52"/>
      <c r="CJ1403" s="52"/>
      <c r="CK1403" s="52"/>
      <c r="CL1403" s="52"/>
      <c r="CM1403" s="52"/>
      <c r="CN1403" s="52"/>
      <c r="CO1403" s="52"/>
      <c r="CP1403" s="52"/>
      <c r="CQ1403" s="52"/>
      <c r="CR1403" s="52"/>
      <c r="CS1403" s="52"/>
      <c r="CT1403" s="52"/>
      <c r="CU1403" s="52"/>
      <c r="CV1403" s="52"/>
      <c r="CW1403" s="52"/>
      <c r="CX1403" s="52"/>
      <c r="CY1403" s="52"/>
      <c r="CZ1403" s="52"/>
      <c r="DA1403" s="52"/>
      <c r="DB1403" s="52"/>
      <c r="DC1403" s="52"/>
      <c r="DD1403" s="52"/>
      <c r="DE1403" s="52"/>
      <c r="DF1403" s="52"/>
      <c r="DG1403" s="52"/>
      <c r="DH1403" s="52"/>
      <c r="DI1403" s="52"/>
      <c r="DJ1403" s="52"/>
      <c r="DK1403" s="52"/>
      <c r="DL1403" s="52"/>
      <c r="DM1403" s="52"/>
      <c r="DN1403" s="52"/>
      <c r="DO1403" s="52"/>
      <c r="DP1403" s="52"/>
      <c r="DQ1403" s="52"/>
      <c r="DR1403" s="52"/>
      <c r="DS1403" s="52"/>
      <c r="DT1403" s="52"/>
      <c r="DU1403" s="52"/>
      <c r="DV1403" s="52"/>
      <c r="DW1403" s="52"/>
      <c r="DX1403" s="52"/>
      <c r="DY1403" s="52"/>
    </row>
    <row r="1404" spans="1:129" x14ac:dyDescent="0.25">
      <c r="A1404" s="19" t="s">
        <v>14</v>
      </c>
      <c r="B1404" s="5">
        <v>0</v>
      </c>
      <c r="D1404" s="5">
        <f t="shared" si="229"/>
        <v>0</v>
      </c>
      <c r="F1404" s="5">
        <f t="shared" si="231"/>
        <v>0</v>
      </c>
      <c r="I1404" s="52"/>
      <c r="J1404" s="133"/>
      <c r="K1404" s="55"/>
      <c r="L1404" s="52"/>
      <c r="M1404" s="55"/>
      <c r="N1404" s="52"/>
      <c r="O1404" s="52"/>
      <c r="P1404" s="95"/>
      <c r="Q1404" s="52"/>
      <c r="R1404" s="52"/>
      <c r="S1404" s="52"/>
      <c r="T1404" s="52"/>
      <c r="U1404" s="52"/>
      <c r="V1404" s="52"/>
      <c r="W1404" s="52"/>
      <c r="X1404" s="52"/>
      <c r="Y1404" s="52"/>
      <c r="Z1404" s="52"/>
      <c r="AA1404" s="52"/>
      <c r="AB1404" s="52"/>
      <c r="AC1404" s="52"/>
      <c r="AD1404" s="52"/>
      <c r="AE1404" s="52"/>
      <c r="AF1404" s="52"/>
      <c r="AG1404" s="52"/>
      <c r="AH1404" s="52"/>
      <c r="AI1404" s="52"/>
      <c r="AJ1404" s="52"/>
      <c r="AK1404" s="52"/>
      <c r="AL1404" s="52"/>
      <c r="AM1404" s="52"/>
      <c r="AN1404" s="52"/>
      <c r="AO1404" s="52"/>
      <c r="AP1404" s="52"/>
      <c r="AQ1404" s="52"/>
      <c r="AR1404" s="52"/>
      <c r="AS1404" s="52"/>
      <c r="AT1404" s="52"/>
      <c r="AU1404" s="52"/>
      <c r="AV1404" s="52"/>
      <c r="AW1404" s="52"/>
      <c r="AX1404" s="52"/>
      <c r="AY1404" s="52"/>
      <c r="AZ1404" s="52"/>
      <c r="BA1404" s="52"/>
      <c r="BB1404" s="52"/>
      <c r="BC1404" s="52"/>
      <c r="BD1404" s="52"/>
      <c r="BE1404" s="52"/>
      <c r="BF1404" s="52"/>
      <c r="BG1404" s="52"/>
      <c r="BH1404" s="52"/>
      <c r="BI1404" s="52"/>
      <c r="BJ1404" s="52"/>
      <c r="BK1404" s="52"/>
      <c r="BL1404" s="52"/>
      <c r="BM1404" s="52"/>
      <c r="BN1404" s="52"/>
      <c r="BO1404" s="52"/>
      <c r="BP1404" s="52"/>
      <c r="BQ1404" s="52"/>
      <c r="BR1404" s="52"/>
      <c r="BS1404" s="52"/>
      <c r="BT1404" s="52"/>
      <c r="BU1404" s="52"/>
      <c r="BV1404" s="52"/>
      <c r="BW1404" s="52"/>
      <c r="BX1404" s="52"/>
      <c r="BY1404" s="52"/>
      <c r="BZ1404" s="52"/>
      <c r="CA1404" s="52"/>
      <c r="CB1404" s="52"/>
      <c r="CC1404" s="52"/>
      <c r="CD1404" s="52"/>
      <c r="CE1404" s="52"/>
      <c r="CF1404" s="52"/>
      <c r="CG1404" s="52"/>
      <c r="CH1404" s="52"/>
      <c r="CI1404" s="52"/>
      <c r="CJ1404" s="52"/>
      <c r="CK1404" s="52"/>
      <c r="CL1404" s="52"/>
      <c r="CM1404" s="52"/>
      <c r="CN1404" s="52"/>
      <c r="CO1404" s="52"/>
      <c r="CP1404" s="52"/>
      <c r="CQ1404" s="52"/>
      <c r="CR1404" s="52"/>
      <c r="CS1404" s="52"/>
      <c r="CT1404" s="52"/>
      <c r="CU1404" s="52"/>
      <c r="CV1404" s="52"/>
      <c r="CW1404" s="52"/>
      <c r="CX1404" s="52"/>
      <c r="CY1404" s="52"/>
      <c r="CZ1404" s="52"/>
      <c r="DA1404" s="52"/>
      <c r="DB1404" s="52"/>
      <c r="DC1404" s="52"/>
      <c r="DD1404" s="52"/>
      <c r="DE1404" s="52"/>
      <c r="DF1404" s="52"/>
      <c r="DG1404" s="52"/>
      <c r="DH1404" s="52"/>
      <c r="DI1404" s="52"/>
      <c r="DJ1404" s="52"/>
      <c r="DK1404" s="52"/>
      <c r="DL1404" s="52"/>
      <c r="DM1404" s="52"/>
      <c r="DN1404" s="52"/>
      <c r="DO1404" s="52"/>
      <c r="DP1404" s="52"/>
      <c r="DQ1404" s="52"/>
      <c r="DR1404" s="52"/>
      <c r="DS1404" s="52"/>
      <c r="DT1404" s="52"/>
      <c r="DU1404" s="52"/>
      <c r="DV1404" s="52"/>
      <c r="DW1404" s="52"/>
      <c r="DX1404" s="52"/>
      <c r="DY1404" s="52"/>
    </row>
    <row r="1405" spans="1:129" x14ac:dyDescent="0.25">
      <c r="A1405" s="19" t="s">
        <v>15</v>
      </c>
      <c r="B1405" s="5">
        <v>0</v>
      </c>
      <c r="D1405" s="5">
        <f t="shared" si="229"/>
        <v>0</v>
      </c>
      <c r="F1405" s="5">
        <f t="shared" si="231"/>
        <v>0</v>
      </c>
      <c r="I1405" s="52"/>
      <c r="J1405" s="133"/>
      <c r="K1405" s="55"/>
      <c r="L1405" s="52"/>
      <c r="M1405" s="55"/>
      <c r="N1405" s="52"/>
      <c r="O1405" s="52"/>
      <c r="P1405" s="95"/>
      <c r="Q1405" s="52"/>
      <c r="R1405" s="52"/>
      <c r="S1405" s="52"/>
      <c r="T1405" s="52"/>
      <c r="U1405" s="52"/>
      <c r="V1405" s="52"/>
      <c r="W1405" s="52"/>
      <c r="X1405" s="52"/>
      <c r="Y1405" s="52"/>
      <c r="Z1405" s="52"/>
      <c r="AA1405" s="52"/>
      <c r="AB1405" s="52"/>
      <c r="AC1405" s="52"/>
      <c r="AD1405" s="52"/>
      <c r="AE1405" s="52"/>
      <c r="AF1405" s="52"/>
      <c r="AG1405" s="52"/>
      <c r="AH1405" s="52"/>
      <c r="AI1405" s="52"/>
      <c r="AJ1405" s="52"/>
      <c r="AK1405" s="52"/>
      <c r="AL1405" s="52"/>
      <c r="AM1405" s="52"/>
      <c r="AN1405" s="52"/>
      <c r="AO1405" s="52"/>
      <c r="AP1405" s="52"/>
      <c r="AQ1405" s="52"/>
      <c r="AR1405" s="52"/>
      <c r="AS1405" s="52"/>
      <c r="AT1405" s="52"/>
      <c r="AU1405" s="52"/>
      <c r="AV1405" s="52"/>
      <c r="AW1405" s="52"/>
      <c r="AX1405" s="52"/>
      <c r="AY1405" s="52"/>
      <c r="AZ1405" s="52"/>
      <c r="BA1405" s="52"/>
      <c r="BB1405" s="52"/>
      <c r="BC1405" s="52"/>
      <c r="BD1405" s="52"/>
      <c r="BE1405" s="52"/>
      <c r="BF1405" s="52"/>
      <c r="BG1405" s="52"/>
      <c r="BH1405" s="52"/>
      <c r="BI1405" s="52"/>
      <c r="BJ1405" s="52"/>
      <c r="BK1405" s="52"/>
      <c r="BL1405" s="52"/>
      <c r="BM1405" s="52"/>
      <c r="BN1405" s="52"/>
      <c r="BO1405" s="52"/>
      <c r="BP1405" s="52"/>
      <c r="BQ1405" s="52"/>
      <c r="BR1405" s="52"/>
      <c r="BS1405" s="52"/>
      <c r="BT1405" s="52"/>
      <c r="BU1405" s="52"/>
      <c r="BV1405" s="52"/>
      <c r="BW1405" s="52"/>
      <c r="BX1405" s="52"/>
      <c r="BY1405" s="52"/>
      <c r="BZ1405" s="52"/>
      <c r="CA1405" s="52"/>
      <c r="CB1405" s="52"/>
      <c r="CC1405" s="52"/>
      <c r="CD1405" s="52"/>
      <c r="CE1405" s="52"/>
      <c r="CF1405" s="52"/>
      <c r="CG1405" s="52"/>
      <c r="CH1405" s="52"/>
      <c r="CI1405" s="52"/>
      <c r="CJ1405" s="52"/>
      <c r="CK1405" s="52"/>
      <c r="CL1405" s="52"/>
      <c r="CM1405" s="52"/>
      <c r="CN1405" s="52"/>
      <c r="CO1405" s="52"/>
      <c r="CP1405" s="52"/>
      <c r="CQ1405" s="52"/>
      <c r="CR1405" s="52"/>
      <c r="CS1405" s="52"/>
      <c r="CT1405" s="52"/>
      <c r="CU1405" s="52"/>
      <c r="CV1405" s="52"/>
      <c r="CW1405" s="52"/>
      <c r="CX1405" s="52"/>
      <c r="CY1405" s="52"/>
      <c r="CZ1405" s="52"/>
      <c r="DA1405" s="52"/>
      <c r="DB1405" s="52"/>
      <c r="DC1405" s="52"/>
      <c r="DD1405" s="52"/>
      <c r="DE1405" s="52"/>
      <c r="DF1405" s="52"/>
      <c r="DG1405" s="52"/>
      <c r="DH1405" s="52"/>
      <c r="DI1405" s="52"/>
      <c r="DJ1405" s="52"/>
      <c r="DK1405" s="52"/>
      <c r="DL1405" s="52"/>
      <c r="DM1405" s="52"/>
      <c r="DN1405" s="52"/>
      <c r="DO1405" s="52"/>
      <c r="DP1405" s="52"/>
      <c r="DQ1405" s="52"/>
      <c r="DR1405" s="52"/>
      <c r="DS1405" s="52"/>
      <c r="DT1405" s="52"/>
      <c r="DU1405" s="52"/>
      <c r="DV1405" s="52"/>
      <c r="DW1405" s="52"/>
      <c r="DX1405" s="52"/>
      <c r="DY1405" s="52"/>
    </row>
    <row r="1406" spans="1:129" x14ac:dyDescent="0.25">
      <c r="A1406" s="6" t="s">
        <v>16</v>
      </c>
      <c r="B1406" s="7">
        <f>SUM(B1394:B1405)</f>
        <v>1500</v>
      </c>
      <c r="D1406" s="23">
        <f>SUM(D1394:D1405)</f>
        <v>802</v>
      </c>
      <c r="F1406" s="7">
        <f>SUM(F1394:F1405)</f>
        <v>698</v>
      </c>
      <c r="I1406" s="52"/>
      <c r="J1406" s="133"/>
      <c r="K1406" s="55"/>
      <c r="L1406" s="52"/>
      <c r="M1406" s="55"/>
      <c r="N1406" s="52"/>
      <c r="O1406" s="52"/>
      <c r="P1406" s="95"/>
      <c r="Q1406" s="52"/>
      <c r="R1406" s="52"/>
      <c r="S1406" s="52"/>
      <c r="T1406" s="52"/>
      <c r="U1406" s="52"/>
      <c r="V1406" s="52"/>
      <c r="W1406" s="52"/>
      <c r="X1406" s="52"/>
      <c r="Y1406" s="52"/>
      <c r="Z1406" s="52"/>
      <c r="AA1406" s="52"/>
      <c r="AB1406" s="52"/>
      <c r="AC1406" s="52"/>
      <c r="AD1406" s="52"/>
      <c r="AE1406" s="52"/>
      <c r="AF1406" s="52"/>
      <c r="AG1406" s="52"/>
      <c r="AH1406" s="52"/>
      <c r="AI1406" s="52"/>
      <c r="AJ1406" s="52"/>
      <c r="AK1406" s="52"/>
      <c r="AL1406" s="52"/>
      <c r="AM1406" s="52"/>
      <c r="AN1406" s="52"/>
      <c r="AO1406" s="52"/>
      <c r="AP1406" s="52"/>
      <c r="AQ1406" s="52"/>
      <c r="AR1406" s="52"/>
      <c r="AS1406" s="52"/>
      <c r="AT1406" s="52"/>
      <c r="AU1406" s="52"/>
      <c r="AV1406" s="52"/>
      <c r="AW1406" s="52"/>
      <c r="AX1406" s="52"/>
      <c r="AY1406" s="52"/>
      <c r="AZ1406" s="52"/>
      <c r="BA1406" s="52"/>
      <c r="BB1406" s="52"/>
      <c r="BC1406" s="52"/>
      <c r="BD1406" s="52"/>
      <c r="BE1406" s="52"/>
      <c r="BF1406" s="52"/>
      <c r="BG1406" s="52"/>
      <c r="BH1406" s="52"/>
      <c r="BI1406" s="52"/>
      <c r="BJ1406" s="52"/>
      <c r="BK1406" s="52"/>
      <c r="BL1406" s="52"/>
      <c r="BM1406" s="52"/>
      <c r="BN1406" s="52"/>
      <c r="BO1406" s="52"/>
      <c r="BP1406" s="52"/>
      <c r="BQ1406" s="52"/>
      <c r="BR1406" s="52"/>
      <c r="BS1406" s="52"/>
      <c r="BT1406" s="52"/>
      <c r="BU1406" s="52"/>
      <c r="BV1406" s="52"/>
      <c r="BW1406" s="52"/>
      <c r="BX1406" s="52"/>
      <c r="BY1406" s="52"/>
      <c r="BZ1406" s="52"/>
      <c r="CA1406" s="52"/>
      <c r="CB1406" s="52"/>
      <c r="CC1406" s="52"/>
      <c r="CD1406" s="52"/>
      <c r="CE1406" s="52"/>
      <c r="CF1406" s="52"/>
      <c r="CG1406" s="52"/>
      <c r="CH1406" s="52"/>
      <c r="CI1406" s="52"/>
      <c r="CJ1406" s="52"/>
      <c r="CK1406" s="52"/>
      <c r="CL1406" s="52"/>
      <c r="CM1406" s="52"/>
      <c r="CN1406" s="52"/>
      <c r="CO1406" s="52"/>
      <c r="CP1406" s="52"/>
      <c r="CQ1406" s="52"/>
      <c r="CR1406" s="52"/>
      <c r="CS1406" s="52"/>
      <c r="CT1406" s="52"/>
      <c r="CU1406" s="52"/>
      <c r="CV1406" s="52"/>
      <c r="CW1406" s="52"/>
      <c r="CX1406" s="52"/>
      <c r="CY1406" s="52"/>
      <c r="CZ1406" s="52"/>
      <c r="DA1406" s="52"/>
      <c r="DB1406" s="52"/>
      <c r="DC1406" s="52"/>
      <c r="DD1406" s="52"/>
      <c r="DE1406" s="52"/>
      <c r="DF1406" s="52"/>
      <c r="DG1406" s="52"/>
      <c r="DH1406" s="52"/>
      <c r="DI1406" s="52"/>
      <c r="DJ1406" s="52"/>
      <c r="DK1406" s="52"/>
      <c r="DL1406" s="52"/>
      <c r="DM1406" s="52"/>
      <c r="DN1406" s="52"/>
      <c r="DO1406" s="52"/>
      <c r="DP1406" s="52"/>
      <c r="DQ1406" s="52"/>
      <c r="DR1406" s="52"/>
      <c r="DS1406" s="52"/>
      <c r="DT1406" s="52"/>
      <c r="DU1406" s="52"/>
      <c r="DV1406" s="52"/>
      <c r="DW1406" s="52"/>
      <c r="DX1406" s="52"/>
      <c r="DY1406" s="52"/>
    </row>
    <row r="1407" spans="1:129" x14ac:dyDescent="0.25">
      <c r="I1407" s="52"/>
      <c r="J1407" s="133"/>
      <c r="K1407" s="55"/>
      <c r="L1407" s="52"/>
      <c r="M1407" s="55"/>
      <c r="N1407" s="52"/>
      <c r="O1407" s="52"/>
      <c r="P1407" s="95"/>
      <c r="Q1407" s="52"/>
      <c r="R1407" s="52"/>
      <c r="S1407" s="52"/>
      <c r="T1407" s="52"/>
      <c r="U1407" s="52"/>
      <c r="V1407" s="52"/>
      <c r="W1407" s="52"/>
      <c r="X1407" s="52"/>
      <c r="Y1407" s="52"/>
      <c r="Z1407" s="52"/>
      <c r="AA1407" s="52"/>
      <c r="AB1407" s="52"/>
      <c r="AC1407" s="52"/>
      <c r="AD1407" s="52"/>
      <c r="AE1407" s="52"/>
      <c r="AF1407" s="52"/>
      <c r="AG1407" s="52"/>
      <c r="AH1407" s="52"/>
      <c r="AI1407" s="52"/>
      <c r="AJ1407" s="52"/>
      <c r="AK1407" s="52"/>
      <c r="AL1407" s="52"/>
      <c r="AM1407" s="52"/>
      <c r="AN1407" s="52"/>
      <c r="AO1407" s="52"/>
      <c r="AP1407" s="52"/>
      <c r="AQ1407" s="52"/>
      <c r="AR1407" s="52"/>
      <c r="AS1407" s="52"/>
      <c r="AT1407" s="52"/>
      <c r="AU1407" s="52"/>
      <c r="AV1407" s="52"/>
      <c r="AW1407" s="52"/>
      <c r="AX1407" s="52"/>
      <c r="AY1407" s="52"/>
      <c r="AZ1407" s="52"/>
      <c r="BA1407" s="52"/>
      <c r="BB1407" s="52"/>
      <c r="BC1407" s="52"/>
      <c r="BD1407" s="52"/>
      <c r="BE1407" s="52"/>
      <c r="BF1407" s="52"/>
      <c r="BG1407" s="52"/>
      <c r="BH1407" s="52"/>
      <c r="BI1407" s="52"/>
      <c r="BJ1407" s="52"/>
      <c r="BK1407" s="52"/>
      <c r="BL1407" s="52"/>
      <c r="BM1407" s="52"/>
      <c r="BN1407" s="52"/>
      <c r="BO1407" s="52"/>
      <c r="BP1407" s="52"/>
      <c r="BQ1407" s="52"/>
      <c r="BR1407" s="52"/>
      <c r="BS1407" s="52"/>
      <c r="BT1407" s="52"/>
      <c r="BU1407" s="52"/>
      <c r="BV1407" s="52"/>
      <c r="BW1407" s="52"/>
      <c r="BX1407" s="52"/>
      <c r="BY1407" s="52"/>
      <c r="BZ1407" s="52"/>
      <c r="CA1407" s="52"/>
      <c r="CB1407" s="52"/>
      <c r="CC1407" s="52"/>
      <c r="CD1407" s="52"/>
      <c r="CE1407" s="52"/>
      <c r="CF1407" s="52"/>
      <c r="CG1407" s="52"/>
      <c r="CH1407" s="52"/>
      <c r="CI1407" s="52"/>
      <c r="CJ1407" s="52"/>
      <c r="CK1407" s="52"/>
      <c r="CL1407" s="52"/>
      <c r="CM1407" s="52"/>
      <c r="CN1407" s="52"/>
      <c r="CO1407" s="52"/>
      <c r="CP1407" s="52"/>
      <c r="CQ1407" s="52"/>
      <c r="CR1407" s="52"/>
      <c r="CS1407" s="52"/>
      <c r="CT1407" s="52"/>
      <c r="CU1407" s="52"/>
      <c r="CV1407" s="52"/>
      <c r="CW1407" s="52"/>
      <c r="CX1407" s="52"/>
      <c r="CY1407" s="52"/>
      <c r="CZ1407" s="52"/>
      <c r="DA1407" s="52"/>
      <c r="DB1407" s="52"/>
      <c r="DC1407" s="52"/>
      <c r="DD1407" s="52"/>
      <c r="DE1407" s="52"/>
      <c r="DF1407" s="52"/>
      <c r="DG1407" s="52"/>
      <c r="DH1407" s="52"/>
      <c r="DI1407" s="52"/>
      <c r="DJ1407" s="52"/>
      <c r="DK1407" s="52"/>
      <c r="DL1407" s="52"/>
      <c r="DM1407" s="52"/>
      <c r="DN1407" s="52"/>
      <c r="DO1407" s="52"/>
      <c r="DP1407" s="52"/>
      <c r="DQ1407" s="52"/>
      <c r="DR1407" s="52"/>
      <c r="DS1407" s="52"/>
      <c r="DT1407" s="52"/>
      <c r="DU1407" s="52"/>
      <c r="DV1407" s="52"/>
      <c r="DW1407" s="52"/>
      <c r="DX1407" s="52"/>
      <c r="DY1407" s="52"/>
    </row>
    <row r="1408" spans="1:129" x14ac:dyDescent="0.25">
      <c r="I1408" s="52"/>
      <c r="J1408" s="133"/>
      <c r="K1408" s="55"/>
      <c r="L1408" s="52"/>
      <c r="M1408" s="55"/>
      <c r="N1408" s="52"/>
      <c r="O1408" s="52"/>
      <c r="P1408" s="95"/>
      <c r="Q1408" s="52"/>
      <c r="R1408" s="52"/>
      <c r="S1408" s="52"/>
      <c r="T1408" s="52"/>
      <c r="U1408" s="52"/>
      <c r="V1408" s="52"/>
      <c r="W1408" s="52"/>
      <c r="X1408" s="52"/>
      <c r="Y1408" s="52"/>
      <c r="Z1408" s="52"/>
      <c r="AA1408" s="52"/>
      <c r="AB1408" s="52"/>
      <c r="AC1408" s="52"/>
      <c r="AD1408" s="52"/>
      <c r="AE1408" s="52"/>
      <c r="AF1408" s="52"/>
      <c r="AG1408" s="52"/>
      <c r="AH1408" s="52"/>
      <c r="AI1408" s="52"/>
      <c r="AJ1408" s="52"/>
      <c r="AK1408" s="52"/>
      <c r="AL1408" s="52"/>
      <c r="AM1408" s="52"/>
      <c r="AN1408" s="52"/>
      <c r="AO1408" s="52"/>
      <c r="AP1408" s="52"/>
      <c r="AQ1408" s="52"/>
      <c r="AR1408" s="52"/>
      <c r="AS1408" s="52"/>
      <c r="AT1408" s="52"/>
      <c r="AU1408" s="52"/>
      <c r="AV1408" s="52"/>
      <c r="AW1408" s="52"/>
      <c r="AX1408" s="52"/>
      <c r="AY1408" s="52"/>
      <c r="AZ1408" s="52"/>
      <c r="BA1408" s="52"/>
      <c r="BB1408" s="52"/>
      <c r="BC1408" s="52"/>
      <c r="BD1408" s="52"/>
      <c r="BE1408" s="52"/>
      <c r="BF1408" s="52"/>
      <c r="BG1408" s="52"/>
      <c r="BH1408" s="52"/>
      <c r="BI1408" s="52"/>
      <c r="BJ1408" s="52"/>
      <c r="BK1408" s="52"/>
      <c r="BL1408" s="52"/>
      <c r="BM1408" s="52"/>
      <c r="BN1408" s="52"/>
      <c r="BO1408" s="52"/>
      <c r="BP1408" s="52"/>
      <c r="BQ1408" s="52"/>
      <c r="BR1408" s="52"/>
      <c r="BS1408" s="52"/>
      <c r="BT1408" s="52"/>
      <c r="BU1408" s="52"/>
      <c r="BV1408" s="52"/>
      <c r="BW1408" s="52"/>
      <c r="BX1408" s="52"/>
      <c r="BY1408" s="52"/>
      <c r="BZ1408" s="52"/>
      <c r="CA1408" s="52"/>
      <c r="CB1408" s="52"/>
      <c r="CC1408" s="52"/>
      <c r="CD1408" s="52"/>
      <c r="CE1408" s="52"/>
      <c r="CF1408" s="52"/>
      <c r="CG1408" s="52"/>
      <c r="CH1408" s="52"/>
      <c r="CI1408" s="52"/>
      <c r="CJ1408" s="52"/>
      <c r="CK1408" s="52"/>
      <c r="CL1408" s="52"/>
      <c r="CM1408" s="52"/>
      <c r="CN1408" s="52"/>
      <c r="CO1408" s="52"/>
      <c r="CP1408" s="52"/>
      <c r="CQ1408" s="52"/>
      <c r="CR1408" s="52"/>
      <c r="CS1408" s="52"/>
      <c r="CT1408" s="52"/>
      <c r="CU1408" s="52"/>
      <c r="CV1408" s="52"/>
      <c r="CW1408" s="52"/>
      <c r="CX1408" s="52"/>
      <c r="CY1408" s="52"/>
      <c r="CZ1408" s="52"/>
      <c r="DA1408" s="52"/>
      <c r="DB1408" s="52"/>
      <c r="DC1408" s="52"/>
      <c r="DD1408" s="52"/>
      <c r="DE1408" s="52"/>
      <c r="DF1408" s="52"/>
      <c r="DG1408" s="52"/>
      <c r="DH1408" s="52"/>
      <c r="DI1408" s="52"/>
      <c r="DJ1408" s="52"/>
      <c r="DK1408" s="52"/>
      <c r="DL1408" s="52"/>
      <c r="DM1408" s="52"/>
      <c r="DN1408" s="52"/>
      <c r="DO1408" s="52"/>
      <c r="DP1408" s="52"/>
      <c r="DQ1408" s="52"/>
      <c r="DR1408" s="52"/>
      <c r="DS1408" s="52"/>
      <c r="DT1408" s="52"/>
      <c r="DU1408" s="52"/>
      <c r="DV1408" s="52"/>
      <c r="DW1408" s="52"/>
      <c r="DX1408" s="52"/>
      <c r="DY1408" s="52"/>
    </row>
    <row r="1409" spans="1:129" ht="35.1" customHeight="1" x14ac:dyDescent="0.25">
      <c r="A1409" s="50">
        <v>33604</v>
      </c>
      <c r="B1409" s="175" t="s">
        <v>107</v>
      </c>
      <c r="C1409" s="173"/>
      <c r="D1409" s="173"/>
      <c r="E1409" s="173"/>
      <c r="F1409" s="173"/>
      <c r="G1409" s="173"/>
      <c r="H1409" s="173"/>
      <c r="I1409" s="52"/>
      <c r="J1409" s="103"/>
      <c r="K1409" s="55"/>
      <c r="L1409" s="52"/>
      <c r="M1409" s="55"/>
      <c r="N1409" s="52"/>
      <c r="O1409" s="52"/>
      <c r="P1409" s="95"/>
      <c r="Q1409" s="52"/>
      <c r="R1409" s="52"/>
      <c r="S1409" s="52"/>
      <c r="T1409" s="52"/>
      <c r="U1409" s="52"/>
      <c r="V1409" s="52"/>
      <c r="W1409" s="52"/>
      <c r="X1409" s="52"/>
      <c r="Y1409" s="52"/>
      <c r="Z1409" s="52"/>
      <c r="AA1409" s="52"/>
      <c r="AB1409" s="52"/>
      <c r="AC1409" s="52"/>
      <c r="AD1409" s="52"/>
      <c r="AE1409" s="52"/>
      <c r="AF1409" s="52"/>
      <c r="AG1409" s="52"/>
      <c r="AH1409" s="52"/>
      <c r="AI1409" s="52"/>
      <c r="AJ1409" s="52"/>
      <c r="AK1409" s="52"/>
      <c r="AL1409" s="52"/>
      <c r="AM1409" s="52"/>
      <c r="AN1409" s="52"/>
      <c r="AO1409" s="52"/>
      <c r="AP1409" s="52"/>
      <c r="AQ1409" s="52"/>
      <c r="AR1409" s="52"/>
      <c r="AS1409" s="52"/>
      <c r="AT1409" s="52"/>
      <c r="AU1409" s="52"/>
      <c r="AV1409" s="52"/>
      <c r="AW1409" s="52"/>
      <c r="AX1409" s="52"/>
      <c r="AY1409" s="52"/>
      <c r="AZ1409" s="52"/>
      <c r="BA1409" s="52"/>
      <c r="BB1409" s="52"/>
      <c r="BC1409" s="52"/>
      <c r="BD1409" s="52"/>
      <c r="BE1409" s="52"/>
      <c r="BF1409" s="52"/>
      <c r="BG1409" s="52"/>
      <c r="BH1409" s="52"/>
      <c r="BI1409" s="52"/>
      <c r="BJ1409" s="52"/>
      <c r="BK1409" s="52"/>
      <c r="BL1409" s="52"/>
      <c r="BM1409" s="52"/>
      <c r="BN1409" s="52"/>
      <c r="BO1409" s="52"/>
      <c r="BP1409" s="52"/>
      <c r="BQ1409" s="52"/>
      <c r="BR1409" s="52"/>
      <c r="BS1409" s="52"/>
      <c r="BT1409" s="52"/>
      <c r="BU1409" s="52"/>
      <c r="BV1409" s="52"/>
      <c r="BW1409" s="52"/>
      <c r="BX1409" s="52"/>
      <c r="BY1409" s="52"/>
      <c r="BZ1409" s="52"/>
      <c r="CA1409" s="52"/>
      <c r="CB1409" s="52"/>
      <c r="CC1409" s="52"/>
      <c r="CD1409" s="52"/>
      <c r="CE1409" s="52"/>
      <c r="CF1409" s="52"/>
      <c r="CG1409" s="52"/>
      <c r="CH1409" s="52"/>
      <c r="CI1409" s="52"/>
      <c r="CJ1409" s="52"/>
      <c r="CK1409" s="52"/>
      <c r="CL1409" s="52"/>
      <c r="CM1409" s="52"/>
      <c r="CN1409" s="52"/>
      <c r="CO1409" s="52"/>
      <c r="CP1409" s="52"/>
      <c r="CQ1409" s="52"/>
      <c r="CR1409" s="52"/>
      <c r="CS1409" s="52"/>
      <c r="CT1409" s="52"/>
      <c r="CU1409" s="52"/>
      <c r="CV1409" s="52"/>
      <c r="CW1409" s="52"/>
      <c r="CX1409" s="52"/>
      <c r="CY1409" s="52"/>
      <c r="CZ1409" s="52"/>
      <c r="DA1409" s="52"/>
      <c r="DB1409" s="52"/>
      <c r="DC1409" s="52"/>
      <c r="DD1409" s="52"/>
      <c r="DE1409" s="52"/>
      <c r="DF1409" s="52"/>
      <c r="DG1409" s="52"/>
      <c r="DH1409" s="52"/>
      <c r="DI1409" s="52"/>
      <c r="DJ1409" s="52"/>
      <c r="DK1409" s="52"/>
      <c r="DL1409" s="52"/>
      <c r="DM1409" s="52"/>
      <c r="DN1409" s="52"/>
      <c r="DO1409" s="52"/>
      <c r="DP1409" s="52"/>
      <c r="DQ1409" s="52"/>
      <c r="DR1409" s="52"/>
      <c r="DS1409" s="52"/>
      <c r="DT1409" s="52"/>
      <c r="DU1409" s="52"/>
      <c r="DV1409" s="52"/>
      <c r="DW1409" s="52"/>
      <c r="DX1409" s="52"/>
      <c r="DY1409" s="52"/>
    </row>
    <row r="1410" spans="1:129" x14ac:dyDescent="0.25">
      <c r="D1410" s="23">
        <v>5000</v>
      </c>
      <c r="E1410" s="2">
        <v>12</v>
      </c>
      <c r="F1410" s="2"/>
      <c r="G1410" s="10">
        <f>D1410/E1410</f>
        <v>416.66666666666669</v>
      </c>
      <c r="I1410" s="52"/>
      <c r="J1410" s="103"/>
      <c r="K1410" s="55"/>
      <c r="L1410" s="52"/>
      <c r="M1410" s="55"/>
      <c r="N1410" s="52"/>
      <c r="O1410" s="52"/>
      <c r="P1410" s="95"/>
      <c r="Q1410" s="52"/>
      <c r="R1410" s="52"/>
      <c r="S1410" s="52"/>
      <c r="T1410" s="52"/>
      <c r="U1410" s="52"/>
      <c r="V1410" s="52"/>
      <c r="W1410" s="52"/>
      <c r="X1410" s="52"/>
      <c r="Y1410" s="52"/>
      <c r="Z1410" s="52"/>
      <c r="AA1410" s="52"/>
      <c r="AB1410" s="52"/>
      <c r="AC1410" s="52"/>
      <c r="AD1410" s="52"/>
      <c r="AE1410" s="52"/>
      <c r="AF1410" s="52"/>
      <c r="AG1410" s="52"/>
      <c r="AH1410" s="52"/>
      <c r="AI1410" s="52"/>
      <c r="AJ1410" s="52"/>
      <c r="AK1410" s="52"/>
      <c r="AL1410" s="52"/>
      <c r="AM1410" s="52"/>
      <c r="AN1410" s="52"/>
      <c r="AO1410" s="52"/>
      <c r="AP1410" s="52"/>
      <c r="AQ1410" s="52"/>
      <c r="AR1410" s="52"/>
      <c r="AS1410" s="52"/>
      <c r="AT1410" s="52"/>
      <c r="AU1410" s="52"/>
      <c r="AV1410" s="52"/>
      <c r="AW1410" s="52"/>
      <c r="AX1410" s="52"/>
      <c r="AY1410" s="52"/>
      <c r="AZ1410" s="52"/>
      <c r="BA1410" s="52"/>
      <c r="BB1410" s="52"/>
      <c r="BC1410" s="52"/>
      <c r="BD1410" s="52"/>
      <c r="BE1410" s="52"/>
      <c r="BF1410" s="52"/>
      <c r="BG1410" s="52"/>
      <c r="BH1410" s="52"/>
      <c r="BI1410" s="52"/>
      <c r="BJ1410" s="52"/>
      <c r="BK1410" s="52"/>
      <c r="BL1410" s="52"/>
      <c r="BM1410" s="52"/>
      <c r="BN1410" s="52"/>
      <c r="BO1410" s="52"/>
      <c r="BP1410" s="52"/>
      <c r="BQ1410" s="52"/>
      <c r="BR1410" s="52"/>
      <c r="BS1410" s="52"/>
      <c r="BT1410" s="52"/>
      <c r="BU1410" s="52"/>
      <c r="BV1410" s="52"/>
      <c r="BW1410" s="52"/>
      <c r="BX1410" s="52"/>
      <c r="BY1410" s="52"/>
      <c r="BZ1410" s="52"/>
      <c r="CA1410" s="52"/>
      <c r="CB1410" s="52"/>
      <c r="CC1410" s="52"/>
      <c r="CD1410" s="52"/>
      <c r="CE1410" s="52"/>
      <c r="CF1410" s="52"/>
      <c r="CG1410" s="52"/>
      <c r="CH1410" s="52"/>
      <c r="CI1410" s="52"/>
      <c r="CJ1410" s="52"/>
      <c r="CK1410" s="52"/>
      <c r="CL1410" s="52"/>
      <c r="CM1410" s="52"/>
      <c r="CN1410" s="52"/>
      <c r="CO1410" s="52"/>
      <c r="CP1410" s="52"/>
      <c r="CQ1410" s="52"/>
      <c r="CR1410" s="52"/>
      <c r="CS1410" s="52"/>
      <c r="CT1410" s="52"/>
      <c r="CU1410" s="52"/>
      <c r="CV1410" s="52"/>
      <c r="CW1410" s="52"/>
      <c r="CX1410" s="52"/>
      <c r="CY1410" s="52"/>
      <c r="CZ1410" s="52"/>
      <c r="DA1410" s="52"/>
      <c r="DB1410" s="52"/>
      <c r="DC1410" s="52"/>
      <c r="DD1410" s="52"/>
      <c r="DE1410" s="52"/>
      <c r="DF1410" s="52"/>
      <c r="DG1410" s="52"/>
      <c r="DH1410" s="52"/>
      <c r="DI1410" s="52"/>
      <c r="DJ1410" s="52"/>
      <c r="DK1410" s="52"/>
      <c r="DL1410" s="52"/>
      <c r="DM1410" s="52"/>
      <c r="DN1410" s="52"/>
      <c r="DO1410" s="52"/>
      <c r="DP1410" s="52"/>
      <c r="DQ1410" s="52"/>
      <c r="DR1410" s="52"/>
      <c r="DS1410" s="52"/>
      <c r="DT1410" s="52"/>
      <c r="DU1410" s="52"/>
      <c r="DV1410" s="52"/>
      <c r="DW1410" s="52"/>
      <c r="DX1410" s="52"/>
      <c r="DY1410" s="52"/>
    </row>
    <row r="1411" spans="1:129" x14ac:dyDescent="0.25">
      <c r="A1411" s="20"/>
      <c r="B1411" s="50" t="s">
        <v>1</v>
      </c>
      <c r="C1411" s="50"/>
      <c r="D1411" s="24" t="s">
        <v>2</v>
      </c>
      <c r="E1411" s="25"/>
      <c r="F1411" s="31" t="s">
        <v>3</v>
      </c>
      <c r="G1411" s="27"/>
      <c r="H1411" s="20"/>
      <c r="I1411" s="52"/>
      <c r="J1411" s="103"/>
      <c r="K1411" s="55"/>
      <c r="L1411" s="52"/>
      <c r="M1411" s="55"/>
      <c r="N1411" s="52"/>
      <c r="O1411" s="52"/>
      <c r="P1411" s="95"/>
      <c r="Q1411" s="52"/>
      <c r="R1411" s="52"/>
      <c r="S1411" s="52"/>
      <c r="T1411" s="52"/>
      <c r="U1411" s="52"/>
      <c r="V1411" s="52"/>
      <c r="W1411" s="52"/>
      <c r="X1411" s="52"/>
      <c r="Y1411" s="52"/>
      <c r="Z1411" s="52"/>
      <c r="AA1411" s="52"/>
      <c r="AB1411" s="52"/>
      <c r="AC1411" s="52"/>
      <c r="AD1411" s="52"/>
      <c r="AE1411" s="52"/>
      <c r="AF1411" s="52"/>
      <c r="AG1411" s="52"/>
      <c r="AH1411" s="52"/>
      <c r="AI1411" s="52"/>
      <c r="AJ1411" s="52"/>
      <c r="AK1411" s="52"/>
      <c r="AL1411" s="52"/>
      <c r="AM1411" s="52"/>
      <c r="AN1411" s="52"/>
      <c r="AO1411" s="52"/>
      <c r="AP1411" s="52"/>
      <c r="AQ1411" s="52"/>
      <c r="AR1411" s="52"/>
      <c r="AS1411" s="52"/>
      <c r="AT1411" s="52"/>
      <c r="AU1411" s="52"/>
      <c r="AV1411" s="52"/>
      <c r="AW1411" s="52"/>
      <c r="AX1411" s="52"/>
      <c r="AY1411" s="52"/>
      <c r="AZ1411" s="52"/>
      <c r="BA1411" s="52"/>
      <c r="BB1411" s="52"/>
      <c r="BC1411" s="52"/>
      <c r="BD1411" s="52"/>
      <c r="BE1411" s="52"/>
      <c r="BF1411" s="52"/>
      <c r="BG1411" s="52"/>
      <c r="BH1411" s="52"/>
      <c r="BI1411" s="52"/>
      <c r="BJ1411" s="52"/>
      <c r="BK1411" s="52"/>
      <c r="BL1411" s="52"/>
      <c r="BM1411" s="52"/>
      <c r="BN1411" s="52"/>
      <c r="BO1411" s="52"/>
      <c r="BP1411" s="52"/>
      <c r="BQ1411" s="52"/>
      <c r="BR1411" s="52"/>
      <c r="BS1411" s="52"/>
      <c r="BT1411" s="52"/>
      <c r="BU1411" s="52"/>
      <c r="BV1411" s="52"/>
      <c r="BW1411" s="52"/>
      <c r="BX1411" s="52"/>
      <c r="BY1411" s="52"/>
      <c r="BZ1411" s="52"/>
      <c r="CA1411" s="52"/>
      <c r="CB1411" s="52"/>
      <c r="CC1411" s="52"/>
      <c r="CD1411" s="52"/>
      <c r="CE1411" s="52"/>
      <c r="CF1411" s="52"/>
      <c r="CG1411" s="52"/>
      <c r="CH1411" s="52"/>
      <c r="CI1411" s="52"/>
      <c r="CJ1411" s="52"/>
      <c r="CK1411" s="52"/>
      <c r="CL1411" s="52"/>
      <c r="CM1411" s="52"/>
      <c r="CN1411" s="52"/>
      <c r="CO1411" s="52"/>
      <c r="CP1411" s="52"/>
      <c r="CQ1411" s="52"/>
      <c r="CR1411" s="52"/>
      <c r="CS1411" s="52"/>
      <c r="CT1411" s="52"/>
      <c r="CU1411" s="52"/>
      <c r="CV1411" s="52"/>
      <c r="CW1411" s="52"/>
      <c r="CX1411" s="52"/>
      <c r="CY1411" s="52"/>
      <c r="CZ1411" s="52"/>
      <c r="DA1411" s="52"/>
      <c r="DB1411" s="52"/>
      <c r="DC1411" s="52"/>
      <c r="DD1411" s="52"/>
      <c r="DE1411" s="52"/>
      <c r="DF1411" s="52"/>
      <c r="DG1411" s="52"/>
      <c r="DH1411" s="52"/>
      <c r="DI1411" s="52"/>
      <c r="DJ1411" s="52"/>
      <c r="DK1411" s="52"/>
      <c r="DL1411" s="52"/>
      <c r="DM1411" s="52"/>
      <c r="DN1411" s="52"/>
      <c r="DO1411" s="52"/>
      <c r="DP1411" s="52"/>
      <c r="DQ1411" s="52"/>
      <c r="DR1411" s="52"/>
      <c r="DS1411" s="52"/>
      <c r="DT1411" s="52"/>
      <c r="DU1411" s="52"/>
      <c r="DV1411" s="52"/>
      <c r="DW1411" s="52"/>
      <c r="DX1411" s="52"/>
      <c r="DY1411" s="52"/>
    </row>
    <row r="1412" spans="1:129" x14ac:dyDescent="0.25">
      <c r="A1412" s="19" t="s">
        <v>4</v>
      </c>
      <c r="B1412" s="5">
        <v>416</v>
      </c>
      <c r="D1412" s="5">
        <f>B1412-F1412</f>
        <v>416</v>
      </c>
      <c r="F1412" s="5">
        <f>SUM(J1412:BB1412)</f>
        <v>0</v>
      </c>
      <c r="I1412" s="52"/>
      <c r="J1412" s="103"/>
      <c r="K1412" s="55"/>
      <c r="L1412" s="52"/>
      <c r="M1412" s="55"/>
      <c r="N1412" s="52"/>
      <c r="O1412" s="52"/>
      <c r="P1412" s="95"/>
      <c r="Q1412" s="52"/>
      <c r="R1412" s="52"/>
      <c r="S1412" s="52"/>
      <c r="T1412" s="52"/>
      <c r="U1412" s="52"/>
      <c r="V1412" s="52"/>
      <c r="W1412" s="52"/>
      <c r="X1412" s="52"/>
      <c r="Y1412" s="52"/>
      <c r="Z1412" s="52"/>
      <c r="AA1412" s="52"/>
      <c r="AB1412" s="52"/>
      <c r="AC1412" s="52"/>
      <c r="AD1412" s="52"/>
      <c r="AE1412" s="52"/>
      <c r="AF1412" s="52"/>
      <c r="AG1412" s="52"/>
      <c r="AH1412" s="52"/>
      <c r="AI1412" s="52"/>
      <c r="AJ1412" s="52"/>
      <c r="AK1412" s="52"/>
      <c r="AL1412" s="52"/>
      <c r="AM1412" s="52"/>
      <c r="AN1412" s="52"/>
      <c r="AO1412" s="52"/>
      <c r="AP1412" s="52"/>
      <c r="AQ1412" s="52"/>
      <c r="AR1412" s="52"/>
      <c r="AS1412" s="52"/>
      <c r="AT1412" s="52"/>
      <c r="AU1412" s="52"/>
      <c r="AV1412" s="52"/>
      <c r="AW1412" s="52"/>
      <c r="AX1412" s="52"/>
      <c r="AY1412" s="52"/>
      <c r="AZ1412" s="52"/>
      <c r="BA1412" s="52"/>
      <c r="BB1412" s="52"/>
      <c r="BC1412" s="52"/>
      <c r="BD1412" s="52"/>
      <c r="BE1412" s="52"/>
      <c r="BF1412" s="52"/>
      <c r="BG1412" s="52"/>
      <c r="BH1412" s="52"/>
      <c r="BI1412" s="52"/>
      <c r="BJ1412" s="52"/>
      <c r="BK1412" s="52"/>
      <c r="BL1412" s="52"/>
      <c r="BM1412" s="52"/>
      <c r="BN1412" s="52"/>
      <c r="BO1412" s="52"/>
      <c r="BP1412" s="52"/>
      <c r="BQ1412" s="52"/>
      <c r="BR1412" s="52"/>
      <c r="BS1412" s="52"/>
      <c r="BT1412" s="52"/>
      <c r="BU1412" s="52"/>
      <c r="BV1412" s="52"/>
      <c r="BW1412" s="52"/>
      <c r="BX1412" s="52"/>
      <c r="BY1412" s="52"/>
      <c r="BZ1412" s="52"/>
      <c r="CA1412" s="52"/>
      <c r="CB1412" s="52"/>
      <c r="CC1412" s="52"/>
      <c r="CD1412" s="52"/>
      <c r="CE1412" s="52"/>
      <c r="CF1412" s="52"/>
      <c r="CG1412" s="52"/>
      <c r="CH1412" s="52"/>
      <c r="CI1412" s="52"/>
      <c r="CJ1412" s="52"/>
      <c r="CK1412" s="52"/>
      <c r="CL1412" s="52"/>
      <c r="CM1412" s="52"/>
      <c r="CN1412" s="52"/>
      <c r="CO1412" s="52"/>
      <c r="CP1412" s="52"/>
      <c r="CQ1412" s="52"/>
      <c r="CR1412" s="52"/>
      <c r="CS1412" s="52"/>
      <c r="CT1412" s="52"/>
      <c r="CU1412" s="52"/>
      <c r="CV1412" s="52"/>
      <c r="CW1412" s="52"/>
      <c r="CX1412" s="52"/>
      <c r="CY1412" s="52"/>
      <c r="CZ1412" s="52"/>
      <c r="DA1412" s="52"/>
      <c r="DB1412" s="52"/>
      <c r="DC1412" s="52"/>
      <c r="DD1412" s="52"/>
      <c r="DE1412" s="52"/>
      <c r="DF1412" s="52"/>
      <c r="DG1412" s="52"/>
      <c r="DH1412" s="52"/>
      <c r="DI1412" s="52"/>
      <c r="DJ1412" s="52"/>
      <c r="DK1412" s="52"/>
      <c r="DL1412" s="52"/>
      <c r="DM1412" s="52"/>
      <c r="DN1412" s="52"/>
      <c r="DO1412" s="52"/>
      <c r="DP1412" s="52"/>
      <c r="DQ1412" s="52"/>
      <c r="DR1412" s="52"/>
      <c r="DS1412" s="52"/>
      <c r="DT1412" s="52"/>
      <c r="DU1412" s="52"/>
      <c r="DV1412" s="52"/>
      <c r="DW1412" s="52"/>
      <c r="DX1412" s="52"/>
      <c r="DY1412" s="52"/>
    </row>
    <row r="1413" spans="1:129" x14ac:dyDescent="0.25">
      <c r="A1413" s="19" t="s">
        <v>5</v>
      </c>
      <c r="B1413" s="5">
        <v>416</v>
      </c>
      <c r="D1413" s="5">
        <f t="shared" ref="D1413:D1423" si="232">B1413-F1413</f>
        <v>416</v>
      </c>
      <c r="F1413" s="5">
        <f>SUM(J1413:BB1413)</f>
        <v>0</v>
      </c>
      <c r="I1413" s="52"/>
      <c r="J1413" s="103"/>
      <c r="K1413" s="55"/>
      <c r="L1413" s="52"/>
      <c r="M1413" s="55"/>
      <c r="N1413" s="52"/>
      <c r="O1413" s="52"/>
      <c r="P1413" s="95"/>
      <c r="Q1413" s="52"/>
      <c r="R1413" s="52"/>
      <c r="S1413" s="52"/>
      <c r="T1413" s="52"/>
      <c r="U1413" s="52"/>
      <c r="V1413" s="52"/>
      <c r="W1413" s="52"/>
      <c r="X1413" s="52"/>
      <c r="Y1413" s="52"/>
      <c r="Z1413" s="52"/>
      <c r="AA1413" s="52"/>
      <c r="AB1413" s="52"/>
      <c r="AC1413" s="52"/>
      <c r="AD1413" s="52"/>
      <c r="AE1413" s="52"/>
      <c r="AF1413" s="52"/>
      <c r="AG1413" s="52"/>
      <c r="AH1413" s="52"/>
      <c r="AI1413" s="52"/>
      <c r="AJ1413" s="52"/>
      <c r="AK1413" s="52"/>
      <c r="AL1413" s="52"/>
      <c r="AM1413" s="52"/>
      <c r="AN1413" s="52"/>
      <c r="AO1413" s="52"/>
      <c r="AP1413" s="52"/>
      <c r="AQ1413" s="52"/>
      <c r="AR1413" s="52"/>
      <c r="AS1413" s="52"/>
      <c r="AT1413" s="52"/>
      <c r="AU1413" s="52"/>
      <c r="AV1413" s="52"/>
      <c r="AW1413" s="52"/>
      <c r="AX1413" s="52"/>
      <c r="AY1413" s="52"/>
      <c r="AZ1413" s="52"/>
      <c r="BA1413" s="52"/>
      <c r="BB1413" s="52"/>
      <c r="BC1413" s="52"/>
      <c r="BD1413" s="52"/>
      <c r="BE1413" s="52"/>
      <c r="BF1413" s="52"/>
      <c r="BG1413" s="52"/>
      <c r="BH1413" s="52"/>
      <c r="BI1413" s="52"/>
      <c r="BJ1413" s="52"/>
      <c r="BK1413" s="52"/>
      <c r="BL1413" s="52"/>
      <c r="BM1413" s="52"/>
      <c r="BN1413" s="52"/>
      <c r="BO1413" s="52"/>
      <c r="BP1413" s="52"/>
      <c r="BQ1413" s="52"/>
      <c r="BR1413" s="52"/>
      <c r="BS1413" s="52"/>
      <c r="BT1413" s="52"/>
      <c r="BU1413" s="52"/>
      <c r="BV1413" s="52"/>
      <c r="BW1413" s="52"/>
      <c r="BX1413" s="52"/>
      <c r="BY1413" s="52"/>
      <c r="BZ1413" s="52"/>
      <c r="CA1413" s="52"/>
      <c r="CB1413" s="52"/>
      <c r="CC1413" s="52"/>
      <c r="CD1413" s="52"/>
      <c r="CE1413" s="52"/>
      <c r="CF1413" s="52"/>
      <c r="CG1413" s="52"/>
      <c r="CH1413" s="52"/>
      <c r="CI1413" s="52"/>
      <c r="CJ1413" s="52"/>
      <c r="CK1413" s="52"/>
      <c r="CL1413" s="52"/>
      <c r="CM1413" s="52"/>
      <c r="CN1413" s="52"/>
      <c r="CO1413" s="52"/>
      <c r="CP1413" s="52"/>
      <c r="CQ1413" s="52"/>
      <c r="CR1413" s="52"/>
      <c r="CS1413" s="52"/>
      <c r="CT1413" s="52"/>
      <c r="CU1413" s="52"/>
      <c r="CV1413" s="52"/>
      <c r="CW1413" s="52"/>
      <c r="CX1413" s="52"/>
      <c r="CY1413" s="52"/>
      <c r="CZ1413" s="52"/>
      <c r="DA1413" s="52"/>
      <c r="DB1413" s="52"/>
      <c r="DC1413" s="52"/>
      <c r="DD1413" s="52"/>
      <c r="DE1413" s="52"/>
      <c r="DF1413" s="52"/>
      <c r="DG1413" s="52"/>
      <c r="DH1413" s="52"/>
      <c r="DI1413" s="52"/>
      <c r="DJ1413" s="52"/>
      <c r="DK1413" s="52"/>
      <c r="DL1413" s="52"/>
      <c r="DM1413" s="52"/>
      <c r="DN1413" s="52"/>
      <c r="DO1413" s="52"/>
      <c r="DP1413" s="52"/>
      <c r="DQ1413" s="52"/>
      <c r="DR1413" s="52"/>
      <c r="DS1413" s="52"/>
      <c r="DT1413" s="52"/>
      <c r="DU1413" s="52"/>
      <c r="DV1413" s="52"/>
      <c r="DW1413" s="52"/>
      <c r="DX1413" s="52"/>
      <c r="DY1413" s="52"/>
    </row>
    <row r="1414" spans="1:129" x14ac:dyDescent="0.25">
      <c r="A1414" s="19" t="s">
        <v>6</v>
      </c>
      <c r="B1414" s="118">
        <f>416+15000</f>
        <v>15416</v>
      </c>
      <c r="D1414" s="5">
        <f t="shared" si="232"/>
        <v>1498.0100000000002</v>
      </c>
      <c r="F1414" s="5">
        <f t="shared" ref="F1414:F1423" si="233">SUM(J1414:BB1414)</f>
        <v>13917.99</v>
      </c>
      <c r="I1414" s="52"/>
      <c r="J1414" s="103"/>
      <c r="K1414" s="55"/>
      <c r="L1414" s="52"/>
      <c r="M1414" s="55"/>
      <c r="N1414" s="52"/>
      <c r="O1414" s="52"/>
      <c r="P1414" s="95"/>
      <c r="Q1414" s="52"/>
      <c r="R1414" s="52"/>
      <c r="S1414" s="52"/>
      <c r="T1414" s="55">
        <f>13917.99</f>
        <v>13917.99</v>
      </c>
      <c r="U1414" s="52"/>
      <c r="V1414" s="52"/>
      <c r="W1414" s="52"/>
      <c r="X1414" s="52"/>
      <c r="Y1414" s="52"/>
      <c r="Z1414" s="52"/>
      <c r="AA1414" s="52"/>
      <c r="AB1414" s="52"/>
      <c r="AC1414" s="52"/>
      <c r="AD1414" s="52"/>
      <c r="AE1414" s="52"/>
      <c r="AF1414" s="52"/>
      <c r="AG1414" s="52"/>
      <c r="AH1414" s="52"/>
      <c r="AI1414" s="52"/>
      <c r="AJ1414" s="52"/>
      <c r="AK1414" s="52"/>
      <c r="AL1414" s="52"/>
      <c r="AM1414" s="52"/>
      <c r="AN1414" s="52"/>
      <c r="AO1414" s="52"/>
      <c r="AP1414" s="52"/>
      <c r="AQ1414" s="52"/>
      <c r="AR1414" s="52"/>
      <c r="AS1414" s="52"/>
      <c r="AT1414" s="52"/>
      <c r="AU1414" s="52"/>
      <c r="AV1414" s="52"/>
      <c r="AW1414" s="52"/>
      <c r="AX1414" s="52"/>
      <c r="AY1414" s="52"/>
      <c r="AZ1414" s="52"/>
      <c r="BA1414" s="52"/>
      <c r="BB1414" s="52"/>
      <c r="BC1414" s="52"/>
      <c r="BD1414" s="52"/>
      <c r="BE1414" s="52"/>
      <c r="BF1414" s="52"/>
      <c r="BG1414" s="52"/>
      <c r="BH1414" s="52"/>
      <c r="BI1414" s="52"/>
      <c r="BJ1414" s="52"/>
      <c r="BK1414" s="52"/>
      <c r="BL1414" s="52"/>
      <c r="BM1414" s="52"/>
      <c r="BN1414" s="52"/>
      <c r="BO1414" s="52"/>
      <c r="BP1414" s="52"/>
      <c r="BQ1414" s="52"/>
      <c r="BR1414" s="52"/>
      <c r="BS1414" s="52"/>
      <c r="BT1414" s="52"/>
      <c r="BU1414" s="52"/>
      <c r="BV1414" s="52"/>
      <c r="BW1414" s="52"/>
      <c r="BX1414" s="52"/>
      <c r="BY1414" s="52"/>
      <c r="BZ1414" s="52"/>
      <c r="CA1414" s="52"/>
      <c r="CB1414" s="52"/>
      <c r="CC1414" s="52"/>
      <c r="CD1414" s="52"/>
      <c r="CE1414" s="52"/>
      <c r="CF1414" s="52"/>
      <c r="CG1414" s="52"/>
      <c r="CH1414" s="52"/>
      <c r="CI1414" s="52"/>
      <c r="CJ1414" s="52"/>
      <c r="CK1414" s="52"/>
      <c r="CL1414" s="52"/>
      <c r="CM1414" s="52"/>
      <c r="CN1414" s="52"/>
      <c r="CO1414" s="52"/>
      <c r="CP1414" s="52"/>
      <c r="CQ1414" s="52"/>
      <c r="CR1414" s="52"/>
      <c r="CS1414" s="52"/>
      <c r="CT1414" s="52"/>
      <c r="CU1414" s="52"/>
      <c r="CV1414" s="52"/>
      <c r="CW1414" s="52"/>
      <c r="CX1414" s="52"/>
      <c r="CY1414" s="52"/>
      <c r="CZ1414" s="52"/>
      <c r="DA1414" s="52"/>
      <c r="DB1414" s="52"/>
      <c r="DC1414" s="52"/>
      <c r="DD1414" s="52"/>
      <c r="DE1414" s="52"/>
      <c r="DF1414" s="52"/>
      <c r="DG1414" s="52"/>
      <c r="DH1414" s="52"/>
      <c r="DI1414" s="52"/>
      <c r="DJ1414" s="52"/>
      <c r="DK1414" s="52"/>
      <c r="DL1414" s="52"/>
      <c r="DM1414" s="52"/>
      <c r="DN1414" s="52"/>
      <c r="DO1414" s="52"/>
      <c r="DP1414" s="52"/>
      <c r="DQ1414" s="52"/>
      <c r="DR1414" s="52"/>
      <c r="DS1414" s="52"/>
      <c r="DT1414" s="52"/>
      <c r="DU1414" s="52"/>
      <c r="DV1414" s="52"/>
      <c r="DW1414" s="52"/>
      <c r="DX1414" s="52"/>
      <c r="DY1414" s="52"/>
    </row>
    <row r="1415" spans="1:129" x14ac:dyDescent="0.25">
      <c r="A1415" s="19" t="s">
        <v>7</v>
      </c>
      <c r="B1415" s="106">
        <v>416</v>
      </c>
      <c r="D1415" s="5">
        <f t="shared" si="232"/>
        <v>416</v>
      </c>
      <c r="F1415" s="5">
        <f t="shared" si="233"/>
        <v>0</v>
      </c>
      <c r="I1415" s="52"/>
      <c r="J1415" s="103"/>
      <c r="K1415" s="55"/>
      <c r="L1415" s="52"/>
      <c r="M1415" s="55"/>
      <c r="N1415" s="52"/>
      <c r="O1415" s="52"/>
      <c r="P1415" s="95"/>
      <c r="Q1415" s="52"/>
      <c r="R1415" s="52"/>
      <c r="S1415" s="52"/>
      <c r="T1415" s="52"/>
      <c r="U1415" s="52"/>
      <c r="V1415" s="52"/>
      <c r="W1415" s="52"/>
      <c r="X1415" s="52"/>
      <c r="Y1415" s="52"/>
      <c r="Z1415" s="52"/>
      <c r="AA1415" s="52"/>
      <c r="AB1415" s="52"/>
      <c r="AC1415" s="52"/>
      <c r="AD1415" s="52"/>
      <c r="AE1415" s="52"/>
      <c r="AF1415" s="52"/>
      <c r="AG1415" s="52"/>
      <c r="AH1415" s="52"/>
      <c r="AI1415" s="52"/>
      <c r="AJ1415" s="52"/>
      <c r="AK1415" s="52"/>
      <c r="AL1415" s="52"/>
      <c r="AM1415" s="52"/>
      <c r="AN1415" s="52"/>
      <c r="AO1415" s="52"/>
      <c r="AP1415" s="52"/>
      <c r="AQ1415" s="52"/>
      <c r="AR1415" s="52"/>
      <c r="AS1415" s="52"/>
      <c r="AT1415" s="52"/>
      <c r="AU1415" s="52"/>
      <c r="AV1415" s="52"/>
      <c r="AW1415" s="52"/>
      <c r="AX1415" s="52"/>
      <c r="AY1415" s="52"/>
      <c r="AZ1415" s="52"/>
      <c r="BA1415" s="52"/>
      <c r="BB1415" s="52"/>
      <c r="BC1415" s="52"/>
      <c r="BD1415" s="52"/>
      <c r="BE1415" s="52"/>
      <c r="BF1415" s="52"/>
      <c r="BG1415" s="52"/>
      <c r="BH1415" s="52"/>
      <c r="BI1415" s="52"/>
      <c r="BJ1415" s="52"/>
      <c r="BK1415" s="52"/>
      <c r="BL1415" s="52"/>
      <c r="BM1415" s="52"/>
      <c r="BN1415" s="52"/>
      <c r="BO1415" s="52"/>
      <c r="BP1415" s="52"/>
      <c r="BQ1415" s="52"/>
      <c r="BR1415" s="52"/>
      <c r="BS1415" s="52"/>
      <c r="BT1415" s="52"/>
      <c r="BU1415" s="52"/>
      <c r="BV1415" s="52"/>
      <c r="BW1415" s="52"/>
      <c r="BX1415" s="52"/>
      <c r="BY1415" s="52"/>
      <c r="BZ1415" s="52"/>
      <c r="CA1415" s="52"/>
      <c r="CB1415" s="52"/>
      <c r="CC1415" s="52"/>
      <c r="CD1415" s="52"/>
      <c r="CE1415" s="52"/>
      <c r="CF1415" s="52"/>
      <c r="CG1415" s="52"/>
      <c r="CH1415" s="52"/>
      <c r="CI1415" s="52"/>
      <c r="CJ1415" s="52"/>
      <c r="CK1415" s="52"/>
      <c r="CL1415" s="52"/>
      <c r="CM1415" s="52"/>
      <c r="CN1415" s="52"/>
      <c r="CO1415" s="52"/>
      <c r="CP1415" s="52"/>
      <c r="CQ1415" s="52"/>
      <c r="CR1415" s="52"/>
      <c r="CS1415" s="52"/>
      <c r="CT1415" s="52"/>
      <c r="CU1415" s="52"/>
      <c r="CV1415" s="52"/>
      <c r="CW1415" s="52"/>
      <c r="CX1415" s="52"/>
      <c r="CY1415" s="52"/>
      <c r="CZ1415" s="52"/>
      <c r="DA1415" s="52"/>
      <c r="DB1415" s="52"/>
      <c r="DC1415" s="52"/>
      <c r="DD1415" s="52"/>
      <c r="DE1415" s="52"/>
      <c r="DF1415" s="52"/>
      <c r="DG1415" s="52"/>
      <c r="DH1415" s="52"/>
      <c r="DI1415" s="52"/>
      <c r="DJ1415" s="52"/>
      <c r="DK1415" s="52"/>
      <c r="DL1415" s="52"/>
      <c r="DM1415" s="52"/>
      <c r="DN1415" s="52"/>
      <c r="DO1415" s="52"/>
      <c r="DP1415" s="52"/>
      <c r="DQ1415" s="52"/>
      <c r="DR1415" s="52"/>
      <c r="DS1415" s="52"/>
      <c r="DT1415" s="52"/>
      <c r="DU1415" s="52"/>
      <c r="DV1415" s="52"/>
      <c r="DW1415" s="52"/>
      <c r="DX1415" s="52"/>
      <c r="DY1415" s="52"/>
    </row>
    <row r="1416" spans="1:129" x14ac:dyDescent="0.25">
      <c r="A1416" s="19" t="s">
        <v>55</v>
      </c>
      <c r="B1416" s="5">
        <v>417</v>
      </c>
      <c r="D1416" s="5">
        <f t="shared" si="232"/>
        <v>417</v>
      </c>
      <c r="F1416" s="5">
        <f t="shared" si="233"/>
        <v>0</v>
      </c>
      <c r="I1416" s="52"/>
      <c r="J1416" s="103"/>
      <c r="K1416" s="55"/>
      <c r="L1416" s="52"/>
      <c r="M1416" s="55"/>
      <c r="N1416" s="52"/>
      <c r="O1416" s="52"/>
      <c r="P1416" s="95"/>
      <c r="Q1416" s="52"/>
      <c r="R1416" s="52"/>
      <c r="S1416" s="52"/>
      <c r="T1416" s="52"/>
      <c r="U1416" s="52"/>
      <c r="V1416" s="52"/>
      <c r="W1416" s="52"/>
      <c r="X1416" s="52"/>
      <c r="Y1416" s="52"/>
      <c r="Z1416" s="52"/>
      <c r="AA1416" s="52"/>
      <c r="AB1416" s="52"/>
      <c r="AC1416" s="52"/>
      <c r="AD1416" s="52"/>
      <c r="AE1416" s="52"/>
      <c r="AF1416" s="52"/>
      <c r="AG1416" s="52"/>
      <c r="AH1416" s="52"/>
      <c r="AI1416" s="52"/>
      <c r="AJ1416" s="52"/>
      <c r="AK1416" s="52"/>
      <c r="AL1416" s="52"/>
      <c r="AM1416" s="52"/>
      <c r="AN1416" s="52"/>
      <c r="AO1416" s="52"/>
      <c r="AP1416" s="52"/>
      <c r="AQ1416" s="52"/>
      <c r="AR1416" s="52"/>
      <c r="AS1416" s="52"/>
      <c r="AT1416" s="52"/>
      <c r="AU1416" s="52"/>
      <c r="AV1416" s="52"/>
      <c r="AW1416" s="52"/>
      <c r="AX1416" s="52"/>
      <c r="AY1416" s="52"/>
      <c r="AZ1416" s="52"/>
      <c r="BA1416" s="52"/>
      <c r="BB1416" s="52"/>
      <c r="BC1416" s="52"/>
      <c r="BD1416" s="52"/>
      <c r="BE1416" s="52"/>
      <c r="BF1416" s="52"/>
      <c r="BG1416" s="52"/>
      <c r="BH1416" s="52"/>
      <c r="BI1416" s="52"/>
      <c r="BJ1416" s="52"/>
      <c r="BK1416" s="52"/>
      <c r="BL1416" s="52"/>
      <c r="BM1416" s="52"/>
      <c r="BN1416" s="52"/>
      <c r="BO1416" s="52"/>
      <c r="BP1416" s="52"/>
      <c r="BQ1416" s="52"/>
      <c r="BR1416" s="52"/>
      <c r="BS1416" s="52"/>
      <c r="BT1416" s="52"/>
      <c r="BU1416" s="52"/>
      <c r="BV1416" s="52"/>
      <c r="BW1416" s="52"/>
      <c r="BX1416" s="52"/>
      <c r="BY1416" s="52"/>
      <c r="BZ1416" s="52"/>
      <c r="CA1416" s="52"/>
      <c r="CB1416" s="52"/>
      <c r="CC1416" s="52"/>
      <c r="CD1416" s="52"/>
      <c r="CE1416" s="52"/>
      <c r="CF1416" s="52"/>
      <c r="CG1416" s="52"/>
      <c r="CH1416" s="52"/>
      <c r="CI1416" s="52"/>
      <c r="CJ1416" s="52"/>
      <c r="CK1416" s="52"/>
      <c r="CL1416" s="52"/>
      <c r="CM1416" s="52"/>
      <c r="CN1416" s="52"/>
      <c r="CO1416" s="52"/>
      <c r="CP1416" s="52"/>
      <c r="CQ1416" s="52"/>
      <c r="CR1416" s="52"/>
      <c r="CS1416" s="52"/>
      <c r="CT1416" s="52"/>
      <c r="CU1416" s="52"/>
      <c r="CV1416" s="52"/>
      <c r="CW1416" s="52"/>
      <c r="CX1416" s="52"/>
      <c r="CY1416" s="52"/>
      <c r="CZ1416" s="52"/>
      <c r="DA1416" s="52"/>
      <c r="DB1416" s="52"/>
      <c r="DC1416" s="52"/>
      <c r="DD1416" s="52"/>
      <c r="DE1416" s="52"/>
      <c r="DF1416" s="52"/>
      <c r="DG1416" s="52"/>
      <c r="DH1416" s="52"/>
      <c r="DI1416" s="52"/>
      <c r="DJ1416" s="52"/>
      <c r="DK1416" s="52"/>
      <c r="DL1416" s="52"/>
      <c r="DM1416" s="52"/>
      <c r="DN1416" s="52"/>
      <c r="DO1416" s="52"/>
      <c r="DP1416" s="52"/>
      <c r="DQ1416" s="52"/>
      <c r="DR1416" s="52"/>
      <c r="DS1416" s="52"/>
      <c r="DT1416" s="52"/>
      <c r="DU1416" s="52"/>
      <c r="DV1416" s="52"/>
      <c r="DW1416" s="52"/>
      <c r="DX1416" s="52"/>
      <c r="DY1416" s="52"/>
    </row>
    <row r="1417" spans="1:129" x14ac:dyDescent="0.25">
      <c r="A1417" s="19" t="s">
        <v>9</v>
      </c>
      <c r="B1417" s="118">
        <f>417+18000+15000</f>
        <v>33417</v>
      </c>
      <c r="D1417" s="5">
        <f t="shared" si="232"/>
        <v>-572.16000000000349</v>
      </c>
      <c r="F1417" s="5">
        <f t="shared" si="233"/>
        <v>33989.160000000003</v>
      </c>
      <c r="I1417" s="52"/>
      <c r="J1417" s="103">
        <f>23781.16</f>
        <v>23781.16</v>
      </c>
      <c r="K1417" s="55"/>
      <c r="L1417" s="52"/>
      <c r="M1417" s="55"/>
      <c r="N1417" s="55">
        <f>10208</f>
        <v>10208</v>
      </c>
      <c r="O1417" s="52"/>
      <c r="P1417" s="95"/>
      <c r="Q1417" s="52"/>
      <c r="R1417" s="52"/>
      <c r="S1417" s="52"/>
      <c r="T1417" s="52"/>
      <c r="U1417" s="52"/>
      <c r="V1417" s="52"/>
      <c r="W1417" s="52"/>
      <c r="X1417" s="52"/>
      <c r="Y1417" s="52"/>
      <c r="Z1417" s="52"/>
      <c r="AA1417" s="52"/>
      <c r="AB1417" s="52"/>
      <c r="AC1417" s="52"/>
      <c r="AD1417" s="52"/>
      <c r="AE1417" s="52"/>
      <c r="AF1417" s="52"/>
      <c r="AG1417" s="52"/>
      <c r="AH1417" s="52"/>
      <c r="AI1417" s="52"/>
      <c r="AJ1417" s="52"/>
      <c r="AK1417" s="52"/>
      <c r="AL1417" s="52"/>
      <c r="AM1417" s="52"/>
      <c r="AN1417" s="52"/>
      <c r="AO1417" s="52"/>
      <c r="AP1417" s="52"/>
      <c r="AQ1417" s="52"/>
      <c r="AR1417" s="52"/>
      <c r="AS1417" s="52"/>
      <c r="AT1417" s="52"/>
      <c r="AU1417" s="52"/>
      <c r="AV1417" s="52"/>
      <c r="AW1417" s="52"/>
      <c r="AX1417" s="52"/>
      <c r="AY1417" s="52"/>
      <c r="AZ1417" s="52"/>
      <c r="BA1417" s="52"/>
      <c r="BB1417" s="52"/>
      <c r="BC1417" s="52"/>
      <c r="BD1417" s="52"/>
      <c r="BE1417" s="52"/>
      <c r="BF1417" s="52"/>
      <c r="BG1417" s="52"/>
      <c r="BH1417" s="52"/>
      <c r="BI1417" s="52"/>
      <c r="BJ1417" s="52"/>
      <c r="BK1417" s="52"/>
      <c r="BL1417" s="52"/>
      <c r="BM1417" s="52"/>
      <c r="BN1417" s="52"/>
      <c r="BO1417" s="52"/>
      <c r="BP1417" s="52"/>
      <c r="BQ1417" s="52"/>
      <c r="BR1417" s="52"/>
      <c r="BS1417" s="52"/>
      <c r="BT1417" s="52"/>
      <c r="BU1417" s="52"/>
      <c r="BV1417" s="52"/>
      <c r="BW1417" s="52"/>
      <c r="BX1417" s="52"/>
      <c r="BY1417" s="52"/>
      <c r="BZ1417" s="52"/>
      <c r="CA1417" s="52"/>
      <c r="CB1417" s="52"/>
      <c r="CC1417" s="52"/>
      <c r="CD1417" s="52"/>
      <c r="CE1417" s="52"/>
      <c r="CF1417" s="52"/>
      <c r="CG1417" s="52"/>
      <c r="CH1417" s="52"/>
      <c r="CI1417" s="52"/>
      <c r="CJ1417" s="52"/>
      <c r="CK1417" s="52"/>
      <c r="CL1417" s="52"/>
      <c r="CM1417" s="52"/>
      <c r="CN1417" s="52"/>
      <c r="CO1417" s="52"/>
      <c r="CP1417" s="52"/>
      <c r="CQ1417" s="52"/>
      <c r="CR1417" s="52"/>
      <c r="CS1417" s="52"/>
      <c r="CT1417" s="52"/>
      <c r="CU1417" s="52"/>
      <c r="CV1417" s="52"/>
      <c r="CW1417" s="52"/>
      <c r="CX1417" s="52"/>
      <c r="CY1417" s="52"/>
      <c r="CZ1417" s="52"/>
      <c r="DA1417" s="52"/>
      <c r="DB1417" s="52"/>
      <c r="DC1417" s="52"/>
      <c r="DD1417" s="52"/>
      <c r="DE1417" s="52"/>
      <c r="DF1417" s="52"/>
      <c r="DG1417" s="52"/>
      <c r="DH1417" s="52"/>
      <c r="DI1417" s="52"/>
      <c r="DJ1417" s="52"/>
      <c r="DK1417" s="52"/>
      <c r="DL1417" s="52"/>
      <c r="DM1417" s="52"/>
      <c r="DN1417" s="52"/>
      <c r="DO1417" s="52"/>
      <c r="DP1417" s="52"/>
      <c r="DQ1417" s="52"/>
      <c r="DR1417" s="52"/>
      <c r="DS1417" s="52"/>
      <c r="DT1417" s="52"/>
      <c r="DU1417" s="52"/>
      <c r="DV1417" s="52"/>
      <c r="DW1417" s="52"/>
      <c r="DX1417" s="52"/>
      <c r="DY1417" s="52"/>
    </row>
    <row r="1418" spans="1:129" x14ac:dyDescent="0.25">
      <c r="A1418" s="19" t="s">
        <v>10</v>
      </c>
      <c r="B1418" s="118">
        <f>417+10000</f>
        <v>10417</v>
      </c>
      <c r="D1418" s="5">
        <f t="shared" si="232"/>
        <v>23.399999999999636</v>
      </c>
      <c r="F1418" s="5">
        <f t="shared" si="233"/>
        <v>10393.6</v>
      </c>
      <c r="I1418" s="52"/>
      <c r="J1418" s="103"/>
      <c r="K1418" s="55"/>
      <c r="L1418" s="52"/>
      <c r="M1418" s="55"/>
      <c r="N1418" s="52"/>
      <c r="O1418" s="52"/>
      <c r="P1418" s="95"/>
      <c r="Q1418" s="55">
        <f>10393.6</f>
        <v>10393.6</v>
      </c>
      <c r="R1418" s="52"/>
      <c r="S1418" s="52"/>
      <c r="T1418" s="52"/>
      <c r="U1418" s="52"/>
      <c r="V1418" s="52"/>
      <c r="W1418" s="52"/>
      <c r="X1418" s="52"/>
      <c r="Y1418" s="52"/>
      <c r="Z1418" s="52"/>
      <c r="AA1418" s="52"/>
      <c r="AB1418" s="52"/>
      <c r="AC1418" s="52"/>
      <c r="AD1418" s="52"/>
      <c r="AE1418" s="52"/>
      <c r="AF1418" s="52"/>
      <c r="AG1418" s="52"/>
      <c r="AH1418" s="52"/>
      <c r="AI1418" s="52"/>
      <c r="AJ1418" s="52"/>
      <c r="AK1418" s="52"/>
      <c r="AL1418" s="52"/>
      <c r="AM1418" s="52"/>
      <c r="AN1418" s="52"/>
      <c r="AO1418" s="52"/>
      <c r="AP1418" s="52"/>
      <c r="AQ1418" s="52"/>
      <c r="AR1418" s="52"/>
      <c r="AS1418" s="52"/>
      <c r="AT1418" s="52"/>
      <c r="AU1418" s="52"/>
      <c r="AV1418" s="52"/>
      <c r="AW1418" s="52"/>
      <c r="AX1418" s="52"/>
      <c r="AY1418" s="52"/>
      <c r="AZ1418" s="52"/>
      <c r="BA1418" s="52"/>
      <c r="BB1418" s="52"/>
      <c r="BC1418" s="52"/>
      <c r="BD1418" s="52"/>
      <c r="BE1418" s="52"/>
      <c r="BF1418" s="52"/>
      <c r="BG1418" s="52"/>
      <c r="BH1418" s="52"/>
      <c r="BI1418" s="52"/>
      <c r="BJ1418" s="52"/>
      <c r="BK1418" s="52"/>
      <c r="BL1418" s="52"/>
      <c r="BM1418" s="52"/>
      <c r="BN1418" s="52"/>
      <c r="BO1418" s="52"/>
      <c r="BP1418" s="52"/>
      <c r="BQ1418" s="52"/>
      <c r="BR1418" s="52"/>
      <c r="BS1418" s="52"/>
      <c r="BT1418" s="52"/>
      <c r="BU1418" s="52"/>
      <c r="BV1418" s="52"/>
      <c r="BW1418" s="52"/>
      <c r="BX1418" s="52"/>
      <c r="BY1418" s="52"/>
      <c r="BZ1418" s="52"/>
      <c r="CA1418" s="52"/>
      <c r="CB1418" s="52"/>
      <c r="CC1418" s="52"/>
      <c r="CD1418" s="52"/>
      <c r="CE1418" s="52"/>
      <c r="CF1418" s="52"/>
      <c r="CG1418" s="52"/>
      <c r="CH1418" s="52"/>
      <c r="CI1418" s="52"/>
      <c r="CJ1418" s="52"/>
      <c r="CK1418" s="52"/>
      <c r="CL1418" s="52"/>
      <c r="CM1418" s="52"/>
      <c r="CN1418" s="52"/>
      <c r="CO1418" s="52"/>
      <c r="CP1418" s="52"/>
      <c r="CQ1418" s="52"/>
      <c r="CR1418" s="52"/>
      <c r="CS1418" s="52"/>
      <c r="CT1418" s="52"/>
      <c r="CU1418" s="52"/>
      <c r="CV1418" s="52"/>
      <c r="CW1418" s="52"/>
      <c r="CX1418" s="52"/>
      <c r="CY1418" s="52"/>
      <c r="CZ1418" s="52"/>
      <c r="DA1418" s="52"/>
      <c r="DB1418" s="52"/>
      <c r="DC1418" s="52"/>
      <c r="DD1418" s="52"/>
      <c r="DE1418" s="52"/>
      <c r="DF1418" s="52"/>
      <c r="DG1418" s="52"/>
      <c r="DH1418" s="52"/>
      <c r="DI1418" s="52"/>
      <c r="DJ1418" s="52"/>
      <c r="DK1418" s="52"/>
      <c r="DL1418" s="52"/>
      <c r="DM1418" s="52"/>
      <c r="DN1418" s="52"/>
      <c r="DO1418" s="52"/>
      <c r="DP1418" s="52"/>
      <c r="DQ1418" s="52"/>
      <c r="DR1418" s="52"/>
      <c r="DS1418" s="52"/>
      <c r="DT1418" s="52"/>
      <c r="DU1418" s="52"/>
      <c r="DV1418" s="52"/>
      <c r="DW1418" s="52"/>
      <c r="DX1418" s="52"/>
      <c r="DY1418" s="52"/>
    </row>
    <row r="1419" spans="1:129" x14ac:dyDescent="0.25">
      <c r="A1419" s="19" t="s">
        <v>11</v>
      </c>
      <c r="B1419" s="5">
        <v>417</v>
      </c>
      <c r="D1419" s="5">
        <f t="shared" si="232"/>
        <v>417</v>
      </c>
      <c r="F1419" s="5">
        <f t="shared" si="233"/>
        <v>0</v>
      </c>
      <c r="I1419" s="52"/>
      <c r="J1419" s="103"/>
      <c r="K1419" s="55"/>
      <c r="L1419" s="55"/>
      <c r="M1419" s="55"/>
      <c r="N1419" s="52"/>
      <c r="O1419" s="52"/>
      <c r="P1419" s="95"/>
      <c r="Q1419" s="52"/>
      <c r="R1419" s="52"/>
      <c r="S1419" s="52"/>
      <c r="T1419" s="52"/>
      <c r="U1419" s="52"/>
      <c r="V1419" s="52"/>
      <c r="W1419" s="52"/>
      <c r="X1419" s="52"/>
      <c r="Y1419" s="52"/>
      <c r="Z1419" s="52"/>
      <c r="AA1419" s="52"/>
      <c r="AB1419" s="52"/>
      <c r="AC1419" s="52"/>
      <c r="AD1419" s="52"/>
      <c r="AE1419" s="52"/>
      <c r="AF1419" s="52"/>
      <c r="AG1419" s="52"/>
      <c r="AH1419" s="52"/>
      <c r="AI1419" s="52"/>
      <c r="AJ1419" s="52"/>
      <c r="AK1419" s="52"/>
      <c r="AL1419" s="52"/>
      <c r="AM1419" s="52"/>
      <c r="AN1419" s="52"/>
      <c r="AO1419" s="52"/>
      <c r="AP1419" s="52"/>
      <c r="AQ1419" s="52"/>
      <c r="AR1419" s="52"/>
      <c r="AS1419" s="52"/>
      <c r="AT1419" s="52"/>
      <c r="AU1419" s="52"/>
      <c r="AV1419" s="52"/>
      <c r="AW1419" s="52"/>
      <c r="AX1419" s="52"/>
      <c r="AY1419" s="52"/>
      <c r="AZ1419" s="52"/>
      <c r="BA1419" s="52"/>
      <c r="BB1419" s="52"/>
      <c r="BC1419" s="52"/>
      <c r="BD1419" s="52"/>
      <c r="BE1419" s="52"/>
      <c r="BF1419" s="52"/>
      <c r="BG1419" s="52"/>
      <c r="BH1419" s="52"/>
      <c r="BI1419" s="52"/>
      <c r="BJ1419" s="52"/>
      <c r="BK1419" s="52"/>
      <c r="BL1419" s="52"/>
      <c r="BM1419" s="52"/>
      <c r="BN1419" s="52"/>
      <c r="BO1419" s="52"/>
      <c r="BP1419" s="52"/>
      <c r="BQ1419" s="52"/>
      <c r="BR1419" s="52"/>
      <c r="BS1419" s="52"/>
      <c r="BT1419" s="52"/>
      <c r="BU1419" s="52"/>
      <c r="BV1419" s="52"/>
      <c r="BW1419" s="52"/>
      <c r="BX1419" s="52"/>
      <c r="BY1419" s="52"/>
      <c r="BZ1419" s="52"/>
      <c r="CA1419" s="52"/>
      <c r="CB1419" s="52"/>
      <c r="CC1419" s="52"/>
      <c r="CD1419" s="52"/>
      <c r="CE1419" s="52"/>
      <c r="CF1419" s="52"/>
      <c r="CG1419" s="52"/>
      <c r="CH1419" s="52"/>
      <c r="CI1419" s="52"/>
      <c r="CJ1419" s="52"/>
      <c r="CK1419" s="52"/>
      <c r="CL1419" s="52"/>
      <c r="CM1419" s="52"/>
      <c r="CN1419" s="52"/>
      <c r="CO1419" s="52"/>
      <c r="CP1419" s="52"/>
      <c r="CQ1419" s="52"/>
      <c r="CR1419" s="52"/>
      <c r="CS1419" s="52"/>
      <c r="CT1419" s="52"/>
      <c r="CU1419" s="52"/>
      <c r="CV1419" s="52"/>
      <c r="CW1419" s="52"/>
      <c r="CX1419" s="52"/>
      <c r="CY1419" s="52"/>
      <c r="CZ1419" s="52"/>
      <c r="DA1419" s="52"/>
      <c r="DB1419" s="52"/>
      <c r="DC1419" s="52"/>
      <c r="DD1419" s="52"/>
      <c r="DE1419" s="52"/>
      <c r="DF1419" s="52"/>
      <c r="DG1419" s="52"/>
      <c r="DH1419" s="52"/>
      <c r="DI1419" s="52"/>
      <c r="DJ1419" s="52"/>
      <c r="DK1419" s="52"/>
      <c r="DL1419" s="52"/>
      <c r="DM1419" s="52"/>
      <c r="DN1419" s="52"/>
      <c r="DO1419" s="52"/>
      <c r="DP1419" s="52"/>
      <c r="DQ1419" s="52"/>
      <c r="DR1419" s="52"/>
      <c r="DS1419" s="52"/>
      <c r="DT1419" s="52"/>
      <c r="DU1419" s="52"/>
      <c r="DV1419" s="52"/>
      <c r="DW1419" s="52"/>
      <c r="DX1419" s="52"/>
      <c r="DY1419" s="52"/>
    </row>
    <row r="1420" spans="1:129" x14ac:dyDescent="0.25">
      <c r="A1420" s="19" t="s">
        <v>12</v>
      </c>
      <c r="B1420" s="5">
        <v>417</v>
      </c>
      <c r="D1420" s="5">
        <f t="shared" si="232"/>
        <v>417</v>
      </c>
      <c r="F1420" s="5">
        <f>SUM(J1420:BB1420)</f>
        <v>0</v>
      </c>
      <c r="I1420" s="52"/>
      <c r="J1420" s="103"/>
      <c r="K1420" s="55"/>
      <c r="L1420" s="52"/>
      <c r="M1420" s="55"/>
      <c r="N1420" s="52"/>
      <c r="O1420" s="52"/>
      <c r="P1420" s="95"/>
      <c r="Q1420" s="52"/>
      <c r="R1420" s="52"/>
      <c r="S1420" s="52"/>
      <c r="T1420" s="52"/>
      <c r="U1420" s="52"/>
      <c r="V1420" s="52"/>
      <c r="W1420" s="52"/>
      <c r="X1420" s="52"/>
      <c r="Y1420" s="52"/>
      <c r="Z1420" s="52"/>
      <c r="AA1420" s="52"/>
      <c r="AB1420" s="52"/>
      <c r="AC1420" s="52"/>
      <c r="AD1420" s="52"/>
      <c r="AE1420" s="52"/>
      <c r="AF1420" s="52"/>
      <c r="AG1420" s="52"/>
      <c r="AH1420" s="52"/>
      <c r="AI1420" s="52"/>
      <c r="AJ1420" s="52"/>
      <c r="AK1420" s="52"/>
      <c r="AL1420" s="52"/>
      <c r="AM1420" s="52"/>
      <c r="AN1420" s="52"/>
      <c r="AO1420" s="52"/>
      <c r="AP1420" s="52"/>
      <c r="AQ1420" s="52"/>
      <c r="AR1420" s="52"/>
      <c r="AS1420" s="52"/>
      <c r="AT1420" s="52"/>
      <c r="AU1420" s="52"/>
      <c r="AV1420" s="52"/>
      <c r="AW1420" s="52"/>
      <c r="AX1420" s="52"/>
      <c r="AY1420" s="52"/>
      <c r="AZ1420" s="52"/>
      <c r="BA1420" s="52"/>
      <c r="BB1420" s="52"/>
      <c r="BC1420" s="52"/>
      <c r="BD1420" s="52"/>
      <c r="BE1420" s="52"/>
      <c r="BF1420" s="52"/>
      <c r="BG1420" s="52"/>
      <c r="BH1420" s="52"/>
      <c r="BI1420" s="52"/>
      <c r="BJ1420" s="52"/>
      <c r="BK1420" s="52"/>
      <c r="BL1420" s="52"/>
      <c r="BM1420" s="52"/>
      <c r="BN1420" s="52"/>
      <c r="BO1420" s="52"/>
      <c r="BP1420" s="52"/>
      <c r="BQ1420" s="52"/>
      <c r="BR1420" s="52"/>
      <c r="BS1420" s="52"/>
      <c r="BT1420" s="52"/>
      <c r="BU1420" s="52"/>
      <c r="BV1420" s="52"/>
      <c r="BW1420" s="52"/>
      <c r="BX1420" s="52"/>
      <c r="BY1420" s="52"/>
      <c r="BZ1420" s="52"/>
      <c r="CA1420" s="52"/>
      <c r="CB1420" s="52"/>
      <c r="CC1420" s="52"/>
      <c r="CD1420" s="52"/>
      <c r="CE1420" s="52"/>
      <c r="CF1420" s="52"/>
      <c r="CG1420" s="52"/>
      <c r="CH1420" s="52"/>
      <c r="CI1420" s="52"/>
      <c r="CJ1420" s="52"/>
      <c r="CK1420" s="52"/>
      <c r="CL1420" s="52"/>
      <c r="CM1420" s="52"/>
      <c r="CN1420" s="52"/>
      <c r="CO1420" s="52"/>
      <c r="CP1420" s="52"/>
      <c r="CQ1420" s="52"/>
      <c r="CR1420" s="52"/>
      <c r="CS1420" s="52"/>
      <c r="CT1420" s="52"/>
      <c r="CU1420" s="52"/>
      <c r="CV1420" s="52"/>
      <c r="CW1420" s="52"/>
      <c r="CX1420" s="52"/>
      <c r="CY1420" s="52"/>
      <c r="CZ1420" s="52"/>
      <c r="DA1420" s="52"/>
      <c r="DB1420" s="52"/>
      <c r="DC1420" s="52"/>
      <c r="DD1420" s="52"/>
      <c r="DE1420" s="52"/>
      <c r="DF1420" s="52"/>
      <c r="DG1420" s="52"/>
      <c r="DH1420" s="52"/>
      <c r="DI1420" s="52"/>
      <c r="DJ1420" s="52"/>
      <c r="DK1420" s="52"/>
      <c r="DL1420" s="52"/>
      <c r="DM1420" s="52"/>
      <c r="DN1420" s="52"/>
      <c r="DO1420" s="52"/>
      <c r="DP1420" s="52"/>
      <c r="DQ1420" s="52"/>
      <c r="DR1420" s="52"/>
      <c r="DS1420" s="52"/>
      <c r="DT1420" s="52"/>
      <c r="DU1420" s="52"/>
      <c r="DV1420" s="52"/>
      <c r="DW1420" s="52"/>
      <c r="DX1420" s="52"/>
      <c r="DY1420" s="52"/>
    </row>
    <row r="1421" spans="1:129" x14ac:dyDescent="0.25">
      <c r="A1421" s="19" t="s">
        <v>13</v>
      </c>
      <c r="B1421" s="118">
        <f>417+20000</f>
        <v>20417</v>
      </c>
      <c r="D1421" s="5">
        <f t="shared" si="232"/>
        <v>1031.0800000000017</v>
      </c>
      <c r="F1421" s="5">
        <f t="shared" si="233"/>
        <v>19385.919999999998</v>
      </c>
      <c r="I1421" s="52"/>
      <c r="J1421" s="103">
        <f>17400</f>
        <v>17400</v>
      </c>
      <c r="K1421" s="55"/>
      <c r="L1421" s="52"/>
      <c r="M1421" s="55">
        <f>1985.92</f>
        <v>1985.92</v>
      </c>
      <c r="N1421" s="52"/>
      <c r="O1421" s="52"/>
      <c r="P1421" s="95"/>
      <c r="Q1421" s="52"/>
      <c r="R1421" s="52"/>
      <c r="S1421" s="52"/>
      <c r="T1421" s="52"/>
      <c r="U1421" s="52"/>
      <c r="V1421" s="52"/>
      <c r="W1421" s="52"/>
      <c r="X1421" s="52"/>
      <c r="Y1421" s="52"/>
      <c r="Z1421" s="52"/>
      <c r="AA1421" s="52"/>
      <c r="AB1421" s="52"/>
      <c r="AC1421" s="52"/>
      <c r="AD1421" s="52"/>
      <c r="AE1421" s="52"/>
      <c r="AF1421" s="52"/>
      <c r="AG1421" s="52"/>
      <c r="AH1421" s="52"/>
      <c r="AI1421" s="52"/>
      <c r="AJ1421" s="52"/>
      <c r="AK1421" s="52"/>
      <c r="AL1421" s="52"/>
      <c r="AM1421" s="52"/>
      <c r="AN1421" s="52"/>
      <c r="AO1421" s="52"/>
      <c r="AP1421" s="52"/>
      <c r="AQ1421" s="52"/>
      <c r="AR1421" s="52"/>
      <c r="AS1421" s="52"/>
      <c r="AT1421" s="52"/>
      <c r="AU1421" s="52"/>
      <c r="AV1421" s="52"/>
      <c r="AW1421" s="52"/>
      <c r="AX1421" s="52"/>
      <c r="AY1421" s="52"/>
      <c r="AZ1421" s="52"/>
      <c r="BA1421" s="52"/>
      <c r="BB1421" s="52"/>
      <c r="BC1421" s="52"/>
      <c r="BD1421" s="52"/>
      <c r="BE1421" s="52"/>
      <c r="BF1421" s="52"/>
      <c r="BG1421" s="52"/>
      <c r="BH1421" s="52"/>
      <c r="BI1421" s="52"/>
      <c r="BJ1421" s="52"/>
      <c r="BK1421" s="52"/>
      <c r="BL1421" s="52"/>
      <c r="BM1421" s="52"/>
      <c r="BN1421" s="52"/>
      <c r="BO1421" s="52"/>
      <c r="BP1421" s="52"/>
      <c r="BQ1421" s="52"/>
      <c r="BR1421" s="52"/>
      <c r="BS1421" s="52"/>
      <c r="BT1421" s="52"/>
      <c r="BU1421" s="52"/>
      <c r="BV1421" s="52"/>
      <c r="BW1421" s="52"/>
      <c r="BX1421" s="52"/>
      <c r="BY1421" s="52"/>
      <c r="BZ1421" s="52"/>
      <c r="CA1421" s="52"/>
      <c r="CB1421" s="52"/>
      <c r="CC1421" s="52"/>
      <c r="CD1421" s="52"/>
      <c r="CE1421" s="52"/>
      <c r="CF1421" s="52"/>
      <c r="CG1421" s="52"/>
      <c r="CH1421" s="52"/>
      <c r="CI1421" s="52"/>
      <c r="CJ1421" s="52"/>
      <c r="CK1421" s="52"/>
      <c r="CL1421" s="52"/>
      <c r="CM1421" s="52"/>
      <c r="CN1421" s="52"/>
      <c r="CO1421" s="52"/>
      <c r="CP1421" s="52"/>
      <c r="CQ1421" s="52"/>
      <c r="CR1421" s="52"/>
      <c r="CS1421" s="52"/>
      <c r="CT1421" s="52"/>
      <c r="CU1421" s="52"/>
      <c r="CV1421" s="52"/>
      <c r="CW1421" s="52"/>
      <c r="CX1421" s="52"/>
      <c r="CY1421" s="52"/>
      <c r="CZ1421" s="52"/>
      <c r="DA1421" s="52"/>
      <c r="DB1421" s="52"/>
      <c r="DC1421" s="52"/>
      <c r="DD1421" s="52"/>
      <c r="DE1421" s="52"/>
      <c r="DF1421" s="52"/>
      <c r="DG1421" s="52"/>
      <c r="DH1421" s="52"/>
      <c r="DI1421" s="52"/>
      <c r="DJ1421" s="52"/>
      <c r="DK1421" s="52"/>
      <c r="DL1421" s="52"/>
      <c r="DM1421" s="52"/>
      <c r="DN1421" s="52"/>
      <c r="DO1421" s="52"/>
      <c r="DP1421" s="52"/>
      <c r="DQ1421" s="52"/>
      <c r="DR1421" s="52"/>
      <c r="DS1421" s="52"/>
      <c r="DT1421" s="52"/>
      <c r="DU1421" s="52"/>
      <c r="DV1421" s="52"/>
      <c r="DW1421" s="52"/>
      <c r="DX1421" s="52"/>
      <c r="DY1421" s="52"/>
    </row>
    <row r="1422" spans="1:129" x14ac:dyDescent="0.25">
      <c r="A1422" s="19" t="s">
        <v>14</v>
      </c>
      <c r="B1422" s="5">
        <v>417</v>
      </c>
      <c r="D1422" s="5">
        <f t="shared" si="232"/>
        <v>417</v>
      </c>
      <c r="F1422" s="5">
        <f t="shared" si="233"/>
        <v>0</v>
      </c>
      <c r="I1422" s="52"/>
      <c r="J1422" s="103"/>
      <c r="K1422" s="55"/>
      <c r="L1422" s="52"/>
      <c r="M1422" s="55"/>
      <c r="N1422" s="52"/>
      <c r="O1422" s="52"/>
      <c r="P1422" s="95"/>
      <c r="Q1422" s="52"/>
      <c r="R1422" s="52"/>
      <c r="S1422" s="52"/>
      <c r="T1422" s="52"/>
      <c r="U1422" s="52"/>
      <c r="V1422" s="52"/>
      <c r="W1422" s="52"/>
      <c r="X1422" s="52"/>
      <c r="Y1422" s="52"/>
      <c r="Z1422" s="52"/>
      <c r="AA1422" s="52"/>
      <c r="AB1422" s="52"/>
      <c r="AC1422" s="52"/>
      <c r="AD1422" s="52"/>
      <c r="AE1422" s="52"/>
      <c r="AF1422" s="52"/>
      <c r="AG1422" s="52"/>
      <c r="AH1422" s="52"/>
      <c r="AI1422" s="52"/>
      <c r="AJ1422" s="52"/>
      <c r="AK1422" s="52"/>
      <c r="AL1422" s="52"/>
      <c r="AM1422" s="52"/>
      <c r="AN1422" s="52"/>
      <c r="AO1422" s="52"/>
      <c r="AP1422" s="52"/>
      <c r="AQ1422" s="52"/>
      <c r="AR1422" s="52"/>
      <c r="AS1422" s="52"/>
      <c r="AT1422" s="52"/>
      <c r="AU1422" s="52"/>
      <c r="AV1422" s="52"/>
      <c r="AW1422" s="52"/>
      <c r="AX1422" s="52"/>
      <c r="AY1422" s="52"/>
      <c r="AZ1422" s="52"/>
      <c r="BA1422" s="52"/>
      <c r="BB1422" s="52"/>
      <c r="BC1422" s="52"/>
      <c r="BD1422" s="52"/>
      <c r="BE1422" s="52"/>
      <c r="BF1422" s="52"/>
      <c r="BG1422" s="52"/>
      <c r="BH1422" s="52"/>
      <c r="BI1422" s="52"/>
      <c r="BJ1422" s="52"/>
      <c r="BK1422" s="52"/>
      <c r="BL1422" s="52"/>
      <c r="BM1422" s="52"/>
      <c r="BN1422" s="52"/>
      <c r="BO1422" s="52"/>
      <c r="BP1422" s="52"/>
      <c r="BQ1422" s="52"/>
      <c r="BR1422" s="52"/>
      <c r="BS1422" s="52"/>
      <c r="BT1422" s="52"/>
      <c r="BU1422" s="52"/>
      <c r="BV1422" s="52"/>
      <c r="BW1422" s="52"/>
      <c r="BX1422" s="52"/>
      <c r="BY1422" s="52"/>
      <c r="BZ1422" s="52"/>
      <c r="CA1422" s="52"/>
      <c r="CB1422" s="52"/>
      <c r="CC1422" s="52"/>
      <c r="CD1422" s="52"/>
      <c r="CE1422" s="52"/>
      <c r="CF1422" s="52"/>
      <c r="CG1422" s="52"/>
      <c r="CH1422" s="52"/>
      <c r="CI1422" s="52"/>
      <c r="CJ1422" s="52"/>
      <c r="CK1422" s="52"/>
      <c r="CL1422" s="52"/>
      <c r="CM1422" s="52"/>
      <c r="CN1422" s="52"/>
      <c r="CO1422" s="52"/>
      <c r="CP1422" s="52"/>
      <c r="CQ1422" s="52"/>
      <c r="CR1422" s="52"/>
      <c r="CS1422" s="52"/>
      <c r="CT1422" s="52"/>
      <c r="CU1422" s="52"/>
      <c r="CV1422" s="52"/>
      <c r="CW1422" s="52"/>
      <c r="CX1422" s="52"/>
      <c r="CY1422" s="52"/>
      <c r="CZ1422" s="52"/>
      <c r="DA1422" s="52"/>
      <c r="DB1422" s="52"/>
      <c r="DC1422" s="52"/>
      <c r="DD1422" s="52"/>
      <c r="DE1422" s="52"/>
      <c r="DF1422" s="52"/>
      <c r="DG1422" s="52"/>
      <c r="DH1422" s="52"/>
      <c r="DI1422" s="52"/>
      <c r="DJ1422" s="52"/>
      <c r="DK1422" s="52"/>
      <c r="DL1422" s="52"/>
      <c r="DM1422" s="52"/>
      <c r="DN1422" s="52"/>
      <c r="DO1422" s="52"/>
      <c r="DP1422" s="52"/>
      <c r="DQ1422" s="52"/>
      <c r="DR1422" s="52"/>
      <c r="DS1422" s="52"/>
      <c r="DT1422" s="52"/>
      <c r="DU1422" s="52"/>
      <c r="DV1422" s="52"/>
      <c r="DW1422" s="52"/>
      <c r="DX1422" s="52"/>
      <c r="DY1422" s="52"/>
    </row>
    <row r="1423" spans="1:129" x14ac:dyDescent="0.25">
      <c r="A1423" s="19" t="s">
        <v>15</v>
      </c>
      <c r="B1423" s="5">
        <v>417</v>
      </c>
      <c r="D1423" s="5">
        <f t="shared" si="232"/>
        <v>417</v>
      </c>
      <c r="F1423" s="5">
        <f t="shared" si="233"/>
        <v>0</v>
      </c>
      <c r="I1423" s="52"/>
      <c r="J1423" s="103"/>
      <c r="K1423" s="55"/>
      <c r="L1423" s="52"/>
      <c r="M1423" s="55"/>
      <c r="N1423" s="52"/>
      <c r="O1423" s="52"/>
      <c r="P1423" s="95"/>
      <c r="Q1423" s="52"/>
      <c r="R1423" s="52"/>
      <c r="S1423" s="52"/>
      <c r="T1423" s="52"/>
      <c r="U1423" s="52"/>
      <c r="V1423" s="52"/>
      <c r="W1423" s="52"/>
      <c r="X1423" s="52"/>
      <c r="Y1423" s="52"/>
      <c r="Z1423" s="52"/>
      <c r="AA1423" s="52"/>
      <c r="AB1423" s="52"/>
      <c r="AC1423" s="52"/>
      <c r="AD1423" s="52"/>
      <c r="AE1423" s="52"/>
      <c r="AF1423" s="52"/>
      <c r="AG1423" s="52"/>
      <c r="AH1423" s="52"/>
      <c r="AI1423" s="52"/>
      <c r="AJ1423" s="52"/>
      <c r="AK1423" s="52"/>
      <c r="AL1423" s="52"/>
      <c r="AM1423" s="52"/>
      <c r="AN1423" s="52"/>
      <c r="AO1423" s="52"/>
      <c r="AP1423" s="52"/>
      <c r="AQ1423" s="52"/>
      <c r="AR1423" s="52"/>
      <c r="AS1423" s="52"/>
      <c r="AT1423" s="52"/>
      <c r="AU1423" s="52"/>
      <c r="AV1423" s="52"/>
      <c r="AW1423" s="52"/>
      <c r="AX1423" s="52"/>
      <c r="AY1423" s="52"/>
      <c r="AZ1423" s="52"/>
      <c r="BA1423" s="52"/>
      <c r="BB1423" s="52"/>
      <c r="BC1423" s="52"/>
      <c r="BD1423" s="52"/>
      <c r="BE1423" s="52"/>
      <c r="BF1423" s="52"/>
      <c r="BG1423" s="52"/>
      <c r="BH1423" s="52"/>
      <c r="BI1423" s="52"/>
      <c r="BJ1423" s="52"/>
      <c r="BK1423" s="52"/>
      <c r="BL1423" s="52"/>
      <c r="BM1423" s="52"/>
      <c r="BN1423" s="52"/>
      <c r="BO1423" s="52"/>
      <c r="BP1423" s="52"/>
      <c r="BQ1423" s="52"/>
      <c r="BR1423" s="52"/>
      <c r="BS1423" s="52"/>
      <c r="BT1423" s="52"/>
      <c r="BU1423" s="52"/>
      <c r="BV1423" s="52"/>
      <c r="BW1423" s="52"/>
      <c r="BX1423" s="52"/>
      <c r="BY1423" s="52"/>
      <c r="BZ1423" s="52"/>
      <c r="CA1423" s="52"/>
      <c r="CB1423" s="52"/>
      <c r="CC1423" s="52"/>
      <c r="CD1423" s="52"/>
      <c r="CE1423" s="52"/>
      <c r="CF1423" s="52"/>
      <c r="CG1423" s="52"/>
      <c r="CH1423" s="52"/>
      <c r="CI1423" s="52"/>
      <c r="CJ1423" s="52"/>
      <c r="CK1423" s="52"/>
      <c r="CL1423" s="52"/>
      <c r="CM1423" s="52"/>
      <c r="CN1423" s="52"/>
      <c r="CO1423" s="52"/>
      <c r="CP1423" s="52"/>
      <c r="CQ1423" s="52"/>
      <c r="CR1423" s="52"/>
      <c r="CS1423" s="52"/>
      <c r="CT1423" s="52"/>
      <c r="CU1423" s="52"/>
      <c r="CV1423" s="52"/>
      <c r="CW1423" s="52"/>
      <c r="CX1423" s="52"/>
      <c r="CY1423" s="52"/>
      <c r="CZ1423" s="52"/>
      <c r="DA1423" s="52"/>
      <c r="DB1423" s="52"/>
      <c r="DC1423" s="52"/>
      <c r="DD1423" s="52"/>
      <c r="DE1423" s="52"/>
      <c r="DF1423" s="52"/>
      <c r="DG1423" s="52"/>
      <c r="DH1423" s="52"/>
      <c r="DI1423" s="52"/>
      <c r="DJ1423" s="52"/>
      <c r="DK1423" s="52"/>
      <c r="DL1423" s="52"/>
      <c r="DM1423" s="52"/>
      <c r="DN1423" s="52"/>
      <c r="DO1423" s="52"/>
      <c r="DP1423" s="52"/>
      <c r="DQ1423" s="52"/>
      <c r="DR1423" s="52"/>
      <c r="DS1423" s="52"/>
      <c r="DT1423" s="52"/>
      <c r="DU1423" s="52"/>
      <c r="DV1423" s="52"/>
      <c r="DW1423" s="52"/>
      <c r="DX1423" s="52"/>
      <c r="DY1423" s="52"/>
    </row>
    <row r="1424" spans="1:129" x14ac:dyDescent="0.25">
      <c r="A1424" s="6" t="s">
        <v>16</v>
      </c>
      <c r="B1424" s="7">
        <f>SUM(B1412:B1423)</f>
        <v>83000</v>
      </c>
      <c r="D1424" s="23">
        <f>SUM(D1412:D1423)</f>
        <v>5313.3299999999981</v>
      </c>
      <c r="F1424" s="7">
        <f>SUM(F1412:F1423)</f>
        <v>77686.67</v>
      </c>
      <c r="I1424" s="52"/>
      <c r="J1424" s="103"/>
      <c r="K1424" s="55"/>
      <c r="L1424" s="52"/>
      <c r="M1424" s="55"/>
      <c r="N1424" s="52"/>
      <c r="O1424" s="52"/>
      <c r="P1424" s="95"/>
      <c r="Q1424" s="52"/>
      <c r="R1424" s="52"/>
      <c r="S1424" s="52"/>
      <c r="T1424" s="52"/>
      <c r="U1424" s="52"/>
      <c r="V1424" s="52"/>
      <c r="W1424" s="52"/>
      <c r="X1424" s="52"/>
      <c r="Y1424" s="52"/>
      <c r="Z1424" s="52"/>
      <c r="AA1424" s="52"/>
      <c r="AB1424" s="52"/>
      <c r="AC1424" s="52"/>
      <c r="AD1424" s="52"/>
      <c r="AE1424" s="52"/>
      <c r="AF1424" s="52"/>
      <c r="AG1424" s="52"/>
      <c r="AH1424" s="52"/>
      <c r="AI1424" s="52"/>
      <c r="AJ1424" s="52"/>
      <c r="AK1424" s="52"/>
      <c r="AL1424" s="52"/>
      <c r="AM1424" s="52"/>
      <c r="AN1424" s="52"/>
      <c r="AO1424" s="52"/>
      <c r="AP1424" s="52"/>
      <c r="AQ1424" s="52"/>
      <c r="AR1424" s="52"/>
      <c r="AS1424" s="52"/>
      <c r="AT1424" s="52"/>
      <c r="AU1424" s="52"/>
      <c r="AV1424" s="52"/>
      <c r="AW1424" s="52"/>
      <c r="AX1424" s="52"/>
      <c r="AY1424" s="52"/>
      <c r="AZ1424" s="52"/>
      <c r="BA1424" s="52"/>
      <c r="BB1424" s="52"/>
      <c r="BC1424" s="52"/>
      <c r="BD1424" s="52"/>
      <c r="BE1424" s="52"/>
      <c r="BF1424" s="52"/>
      <c r="BG1424" s="52"/>
      <c r="BH1424" s="52"/>
      <c r="BI1424" s="52"/>
      <c r="BJ1424" s="52"/>
      <c r="BK1424" s="52"/>
      <c r="BL1424" s="52"/>
      <c r="BM1424" s="52"/>
      <c r="BN1424" s="52"/>
      <c r="BO1424" s="52"/>
      <c r="BP1424" s="52"/>
      <c r="BQ1424" s="52"/>
      <c r="BR1424" s="52"/>
      <c r="BS1424" s="52"/>
      <c r="BT1424" s="52"/>
      <c r="BU1424" s="52"/>
      <c r="BV1424" s="52"/>
      <c r="BW1424" s="52"/>
      <c r="BX1424" s="52"/>
      <c r="BY1424" s="52"/>
      <c r="BZ1424" s="52"/>
      <c r="CA1424" s="52"/>
      <c r="CB1424" s="52"/>
      <c r="CC1424" s="52"/>
      <c r="CD1424" s="52"/>
      <c r="CE1424" s="52"/>
      <c r="CF1424" s="52"/>
      <c r="CG1424" s="52"/>
      <c r="CH1424" s="52"/>
      <c r="CI1424" s="52"/>
      <c r="CJ1424" s="52"/>
      <c r="CK1424" s="52"/>
      <c r="CL1424" s="52"/>
      <c r="CM1424" s="52"/>
      <c r="CN1424" s="52"/>
      <c r="CO1424" s="52"/>
      <c r="CP1424" s="52"/>
      <c r="CQ1424" s="52"/>
      <c r="CR1424" s="52"/>
      <c r="CS1424" s="52"/>
      <c r="CT1424" s="52"/>
      <c r="CU1424" s="52"/>
      <c r="CV1424" s="52"/>
      <c r="CW1424" s="52"/>
      <c r="CX1424" s="52"/>
      <c r="CY1424" s="52"/>
      <c r="CZ1424" s="52"/>
      <c r="DA1424" s="52"/>
      <c r="DB1424" s="52"/>
      <c r="DC1424" s="52"/>
      <c r="DD1424" s="52"/>
      <c r="DE1424" s="52"/>
      <c r="DF1424" s="52"/>
      <c r="DG1424" s="52"/>
      <c r="DH1424" s="52"/>
      <c r="DI1424" s="52"/>
      <c r="DJ1424" s="52"/>
      <c r="DK1424" s="52"/>
      <c r="DL1424" s="52"/>
      <c r="DM1424" s="52"/>
      <c r="DN1424" s="52"/>
      <c r="DO1424" s="52"/>
      <c r="DP1424" s="52"/>
      <c r="DQ1424" s="52"/>
      <c r="DR1424" s="52"/>
      <c r="DS1424" s="52"/>
      <c r="DT1424" s="52"/>
      <c r="DU1424" s="52"/>
      <c r="DV1424" s="52"/>
      <c r="DW1424" s="52"/>
      <c r="DX1424" s="52"/>
      <c r="DY1424" s="52"/>
    </row>
    <row r="1425" spans="1:129" x14ac:dyDescent="0.25">
      <c r="I1425" s="52"/>
      <c r="J1425" s="103"/>
      <c r="K1425" s="55"/>
      <c r="L1425" s="52"/>
      <c r="M1425" s="55"/>
      <c r="N1425" s="52"/>
      <c r="O1425" s="52"/>
      <c r="P1425" s="95"/>
      <c r="Q1425" s="52"/>
      <c r="R1425" s="52"/>
      <c r="S1425" s="52"/>
      <c r="T1425" s="52"/>
      <c r="U1425" s="52"/>
      <c r="V1425" s="52"/>
      <c r="W1425" s="52"/>
      <c r="X1425" s="52"/>
      <c r="Y1425" s="52"/>
      <c r="Z1425" s="52"/>
      <c r="AA1425" s="52"/>
      <c r="AB1425" s="52"/>
      <c r="AC1425" s="52"/>
      <c r="AD1425" s="52"/>
      <c r="AE1425" s="52"/>
      <c r="AF1425" s="52"/>
      <c r="AG1425" s="52"/>
      <c r="AH1425" s="52"/>
      <c r="AI1425" s="52"/>
      <c r="AJ1425" s="52"/>
      <c r="AK1425" s="52"/>
      <c r="AL1425" s="52"/>
      <c r="AM1425" s="52"/>
      <c r="AN1425" s="52"/>
      <c r="AO1425" s="52"/>
      <c r="AP1425" s="52"/>
      <c r="AQ1425" s="52"/>
      <c r="AR1425" s="52"/>
      <c r="AS1425" s="52"/>
      <c r="AT1425" s="52"/>
      <c r="AU1425" s="52"/>
      <c r="AV1425" s="52"/>
      <c r="AW1425" s="52"/>
      <c r="AX1425" s="52"/>
      <c r="AY1425" s="52"/>
      <c r="AZ1425" s="52"/>
      <c r="BA1425" s="52"/>
      <c r="BB1425" s="52"/>
      <c r="BC1425" s="52"/>
      <c r="BD1425" s="52"/>
      <c r="BE1425" s="52"/>
      <c r="BF1425" s="52"/>
      <c r="BG1425" s="52"/>
      <c r="BH1425" s="52"/>
      <c r="BI1425" s="52"/>
      <c r="BJ1425" s="52"/>
      <c r="BK1425" s="52"/>
      <c r="BL1425" s="52"/>
      <c r="BM1425" s="52"/>
      <c r="BN1425" s="52"/>
      <c r="BO1425" s="52"/>
      <c r="BP1425" s="52"/>
      <c r="BQ1425" s="52"/>
      <c r="BR1425" s="52"/>
      <c r="BS1425" s="52"/>
      <c r="BT1425" s="52"/>
      <c r="BU1425" s="52"/>
      <c r="BV1425" s="52"/>
      <c r="BW1425" s="52"/>
      <c r="BX1425" s="52"/>
      <c r="BY1425" s="52"/>
      <c r="BZ1425" s="52"/>
      <c r="CA1425" s="52"/>
      <c r="CB1425" s="52"/>
      <c r="CC1425" s="52"/>
      <c r="CD1425" s="52"/>
      <c r="CE1425" s="52"/>
      <c r="CF1425" s="52"/>
      <c r="CG1425" s="52"/>
      <c r="CH1425" s="52"/>
      <c r="CI1425" s="52"/>
      <c r="CJ1425" s="52"/>
      <c r="CK1425" s="52"/>
      <c r="CL1425" s="52"/>
      <c r="CM1425" s="52"/>
      <c r="CN1425" s="52"/>
      <c r="CO1425" s="52"/>
      <c r="CP1425" s="52"/>
      <c r="CQ1425" s="52"/>
      <c r="CR1425" s="52"/>
      <c r="CS1425" s="52"/>
      <c r="CT1425" s="52"/>
      <c r="CU1425" s="52"/>
      <c r="CV1425" s="52"/>
      <c r="CW1425" s="52"/>
      <c r="CX1425" s="52"/>
      <c r="CY1425" s="52"/>
      <c r="CZ1425" s="52"/>
      <c r="DA1425" s="52"/>
      <c r="DB1425" s="52"/>
      <c r="DC1425" s="52"/>
      <c r="DD1425" s="52"/>
      <c r="DE1425" s="52"/>
      <c r="DF1425" s="52"/>
      <c r="DG1425" s="52"/>
      <c r="DH1425" s="52"/>
      <c r="DI1425" s="52"/>
      <c r="DJ1425" s="52"/>
      <c r="DK1425" s="52"/>
      <c r="DL1425" s="52"/>
      <c r="DM1425" s="52"/>
      <c r="DN1425" s="52"/>
      <c r="DO1425" s="52"/>
      <c r="DP1425" s="52"/>
      <c r="DQ1425" s="52"/>
      <c r="DR1425" s="52"/>
      <c r="DS1425" s="52"/>
      <c r="DT1425" s="52"/>
      <c r="DU1425" s="52"/>
      <c r="DV1425" s="52"/>
      <c r="DW1425" s="52"/>
      <c r="DX1425" s="52"/>
      <c r="DY1425" s="52"/>
    </row>
    <row r="1426" spans="1:129" x14ac:dyDescent="0.25">
      <c r="I1426" s="52"/>
      <c r="J1426" s="103"/>
      <c r="K1426" s="55"/>
      <c r="L1426" s="52"/>
      <c r="M1426" s="55"/>
      <c r="N1426" s="52"/>
      <c r="O1426" s="52"/>
      <c r="P1426" s="95"/>
      <c r="Q1426" s="52"/>
      <c r="R1426" s="52"/>
      <c r="S1426" s="52"/>
      <c r="T1426" s="52"/>
      <c r="U1426" s="52"/>
      <c r="V1426" s="52"/>
      <c r="W1426" s="52"/>
      <c r="X1426" s="52"/>
      <c r="Y1426" s="52"/>
      <c r="Z1426" s="52"/>
      <c r="AA1426" s="52"/>
      <c r="AB1426" s="52"/>
      <c r="AC1426" s="52"/>
      <c r="AD1426" s="52"/>
      <c r="AE1426" s="52"/>
      <c r="AF1426" s="52"/>
      <c r="AG1426" s="52"/>
      <c r="AH1426" s="52"/>
      <c r="AI1426" s="52"/>
      <c r="AJ1426" s="52"/>
      <c r="AK1426" s="52"/>
      <c r="AL1426" s="52"/>
      <c r="AM1426" s="52"/>
      <c r="AN1426" s="52"/>
      <c r="AO1426" s="52"/>
      <c r="AP1426" s="52"/>
      <c r="AQ1426" s="52"/>
      <c r="AR1426" s="52"/>
      <c r="AS1426" s="52"/>
      <c r="AT1426" s="52"/>
      <c r="AU1426" s="52"/>
      <c r="AV1426" s="52"/>
      <c r="AW1426" s="52"/>
      <c r="AX1426" s="52"/>
      <c r="AY1426" s="52"/>
      <c r="AZ1426" s="52"/>
      <c r="BA1426" s="52"/>
      <c r="BB1426" s="52"/>
      <c r="BC1426" s="52"/>
      <c r="BD1426" s="52"/>
      <c r="BE1426" s="52"/>
      <c r="BF1426" s="52"/>
      <c r="BG1426" s="52"/>
      <c r="BH1426" s="52"/>
      <c r="BI1426" s="52"/>
      <c r="BJ1426" s="52"/>
      <c r="BK1426" s="52"/>
      <c r="BL1426" s="52"/>
      <c r="BM1426" s="52"/>
      <c r="BN1426" s="52"/>
      <c r="BO1426" s="52"/>
      <c r="BP1426" s="52"/>
      <c r="BQ1426" s="52"/>
      <c r="BR1426" s="52"/>
      <c r="BS1426" s="52"/>
      <c r="BT1426" s="52"/>
      <c r="BU1426" s="52"/>
      <c r="BV1426" s="52"/>
      <c r="BW1426" s="52"/>
      <c r="BX1426" s="52"/>
      <c r="BY1426" s="52"/>
      <c r="BZ1426" s="52"/>
      <c r="CA1426" s="52"/>
      <c r="CB1426" s="52"/>
      <c r="CC1426" s="52"/>
      <c r="CD1426" s="52"/>
      <c r="CE1426" s="52"/>
      <c r="CF1426" s="52"/>
      <c r="CG1426" s="52"/>
      <c r="CH1426" s="52"/>
      <c r="CI1426" s="52"/>
      <c r="CJ1426" s="52"/>
      <c r="CK1426" s="52"/>
      <c r="CL1426" s="52"/>
      <c r="CM1426" s="52"/>
      <c r="CN1426" s="52"/>
      <c r="CO1426" s="52"/>
      <c r="CP1426" s="52"/>
      <c r="CQ1426" s="52"/>
      <c r="CR1426" s="52"/>
      <c r="CS1426" s="52"/>
      <c r="CT1426" s="52"/>
      <c r="CU1426" s="52"/>
      <c r="CV1426" s="52"/>
      <c r="CW1426" s="52"/>
      <c r="CX1426" s="52"/>
      <c r="CY1426" s="52"/>
      <c r="CZ1426" s="52"/>
      <c r="DA1426" s="52"/>
      <c r="DB1426" s="52"/>
      <c r="DC1426" s="52"/>
      <c r="DD1426" s="52"/>
      <c r="DE1426" s="52"/>
      <c r="DF1426" s="52"/>
      <c r="DG1426" s="52"/>
      <c r="DH1426" s="52"/>
      <c r="DI1426" s="52"/>
      <c r="DJ1426" s="52"/>
      <c r="DK1426" s="52"/>
      <c r="DL1426" s="52"/>
      <c r="DM1426" s="52"/>
      <c r="DN1426" s="52"/>
      <c r="DO1426" s="52"/>
      <c r="DP1426" s="52"/>
      <c r="DQ1426" s="52"/>
      <c r="DR1426" s="52"/>
      <c r="DS1426" s="52"/>
      <c r="DT1426" s="52"/>
      <c r="DU1426" s="52"/>
      <c r="DV1426" s="52"/>
      <c r="DW1426" s="52"/>
      <c r="DX1426" s="52"/>
      <c r="DY1426" s="52"/>
    </row>
    <row r="1427" spans="1:129" x14ac:dyDescent="0.25">
      <c r="A1427" s="131">
        <v>33901</v>
      </c>
      <c r="B1427" s="175" t="s">
        <v>153</v>
      </c>
      <c r="C1427" s="173"/>
      <c r="D1427" s="173"/>
      <c r="E1427" s="173"/>
      <c r="F1427" s="173"/>
      <c r="G1427" s="173"/>
      <c r="H1427" s="173"/>
      <c r="I1427" s="52"/>
      <c r="J1427" s="133"/>
      <c r="K1427" s="55"/>
      <c r="L1427" s="52"/>
      <c r="M1427" s="55"/>
      <c r="N1427" s="52"/>
      <c r="O1427" s="52"/>
      <c r="P1427" s="95"/>
      <c r="Q1427" s="52"/>
      <c r="R1427" s="52"/>
      <c r="S1427" s="52"/>
      <c r="T1427" s="52"/>
      <c r="U1427" s="52"/>
      <c r="V1427" s="52"/>
      <c r="W1427" s="52"/>
      <c r="X1427" s="52"/>
      <c r="Y1427" s="52"/>
      <c r="Z1427" s="52"/>
      <c r="AA1427" s="52"/>
      <c r="AB1427" s="52"/>
      <c r="AC1427" s="52"/>
      <c r="AD1427" s="52"/>
      <c r="AE1427" s="52"/>
      <c r="AF1427" s="52"/>
      <c r="AG1427" s="52"/>
      <c r="AH1427" s="52"/>
      <c r="AI1427" s="52"/>
      <c r="AJ1427" s="52"/>
      <c r="AK1427" s="52"/>
      <c r="AL1427" s="52"/>
      <c r="AM1427" s="52"/>
      <c r="AN1427" s="52"/>
      <c r="AO1427" s="52"/>
      <c r="AP1427" s="52"/>
      <c r="AQ1427" s="52"/>
      <c r="AR1427" s="52"/>
      <c r="AS1427" s="52"/>
      <c r="AT1427" s="52"/>
      <c r="AU1427" s="52"/>
      <c r="AV1427" s="52"/>
      <c r="AW1427" s="52"/>
      <c r="AX1427" s="52"/>
      <c r="AY1427" s="52"/>
      <c r="AZ1427" s="52"/>
      <c r="BA1427" s="52"/>
      <c r="BB1427" s="52"/>
      <c r="BC1427" s="52"/>
      <c r="BD1427" s="52"/>
      <c r="BE1427" s="52"/>
      <c r="BF1427" s="52"/>
      <c r="BG1427" s="52"/>
      <c r="BH1427" s="52"/>
      <c r="BI1427" s="52"/>
      <c r="BJ1427" s="52"/>
      <c r="BK1427" s="52"/>
      <c r="BL1427" s="52"/>
      <c r="BM1427" s="52"/>
      <c r="BN1427" s="52"/>
      <c r="BO1427" s="52"/>
      <c r="BP1427" s="52"/>
      <c r="BQ1427" s="52"/>
      <c r="BR1427" s="52"/>
      <c r="BS1427" s="52"/>
      <c r="BT1427" s="52"/>
      <c r="BU1427" s="52"/>
      <c r="BV1427" s="52"/>
      <c r="BW1427" s="52"/>
      <c r="BX1427" s="52"/>
      <c r="BY1427" s="52"/>
      <c r="BZ1427" s="52"/>
      <c r="CA1427" s="52"/>
      <c r="CB1427" s="52"/>
      <c r="CC1427" s="52"/>
      <c r="CD1427" s="52"/>
      <c r="CE1427" s="52"/>
      <c r="CF1427" s="52"/>
      <c r="CG1427" s="52"/>
      <c r="CH1427" s="52"/>
      <c r="CI1427" s="52"/>
      <c r="CJ1427" s="52"/>
      <c r="CK1427" s="52"/>
      <c r="CL1427" s="52"/>
      <c r="CM1427" s="52"/>
      <c r="CN1427" s="52"/>
      <c r="CO1427" s="52"/>
      <c r="CP1427" s="52"/>
      <c r="CQ1427" s="52"/>
      <c r="CR1427" s="52"/>
      <c r="CS1427" s="52"/>
      <c r="CT1427" s="52"/>
      <c r="CU1427" s="52"/>
      <c r="CV1427" s="52"/>
      <c r="CW1427" s="52"/>
      <c r="CX1427" s="52"/>
      <c r="CY1427" s="52"/>
      <c r="CZ1427" s="52"/>
      <c r="DA1427" s="52"/>
      <c r="DB1427" s="52"/>
      <c r="DC1427" s="52"/>
      <c r="DD1427" s="52"/>
      <c r="DE1427" s="52"/>
      <c r="DF1427" s="52"/>
      <c r="DG1427" s="52"/>
      <c r="DH1427" s="52"/>
      <c r="DI1427" s="52"/>
      <c r="DJ1427" s="52"/>
      <c r="DK1427" s="52"/>
      <c r="DL1427" s="52"/>
      <c r="DM1427" s="52"/>
      <c r="DN1427" s="52"/>
      <c r="DO1427" s="52"/>
      <c r="DP1427" s="52"/>
      <c r="DQ1427" s="52"/>
      <c r="DR1427" s="52"/>
      <c r="DS1427" s="52"/>
      <c r="DT1427" s="52"/>
      <c r="DU1427" s="52"/>
      <c r="DV1427" s="52"/>
      <c r="DW1427" s="52"/>
      <c r="DX1427" s="52"/>
      <c r="DY1427" s="52"/>
    </row>
    <row r="1428" spans="1:129" x14ac:dyDescent="0.25">
      <c r="D1428" s="23">
        <v>4000</v>
      </c>
      <c r="E1428" s="2">
        <v>12</v>
      </c>
      <c r="F1428" s="2"/>
      <c r="G1428" s="10">
        <f>D1428/E1428</f>
        <v>333.33333333333331</v>
      </c>
      <c r="I1428" s="52"/>
      <c r="J1428" s="133"/>
      <c r="K1428" s="55"/>
      <c r="L1428" s="52"/>
      <c r="M1428" s="55"/>
      <c r="N1428" s="52"/>
      <c r="O1428" s="52"/>
      <c r="P1428" s="95"/>
      <c r="Q1428" s="52"/>
      <c r="R1428" s="52"/>
      <c r="S1428" s="52"/>
      <c r="T1428" s="52"/>
      <c r="U1428" s="52"/>
      <c r="V1428" s="52"/>
      <c r="W1428" s="52"/>
      <c r="X1428" s="52"/>
      <c r="Y1428" s="52"/>
      <c r="Z1428" s="52"/>
      <c r="AA1428" s="52"/>
      <c r="AB1428" s="52"/>
      <c r="AC1428" s="52"/>
      <c r="AD1428" s="52"/>
      <c r="AE1428" s="52"/>
      <c r="AF1428" s="52"/>
      <c r="AG1428" s="52"/>
      <c r="AH1428" s="52"/>
      <c r="AI1428" s="52"/>
      <c r="AJ1428" s="52"/>
      <c r="AK1428" s="52"/>
      <c r="AL1428" s="52"/>
      <c r="AM1428" s="52"/>
      <c r="AN1428" s="52"/>
      <c r="AO1428" s="52"/>
      <c r="AP1428" s="52"/>
      <c r="AQ1428" s="52"/>
      <c r="AR1428" s="52"/>
      <c r="AS1428" s="52"/>
      <c r="AT1428" s="52"/>
      <c r="AU1428" s="52"/>
      <c r="AV1428" s="52"/>
      <c r="AW1428" s="52"/>
      <c r="AX1428" s="52"/>
      <c r="AY1428" s="52"/>
      <c r="AZ1428" s="52"/>
      <c r="BA1428" s="52"/>
      <c r="BB1428" s="52"/>
      <c r="BC1428" s="52"/>
      <c r="BD1428" s="52"/>
      <c r="BE1428" s="52"/>
      <c r="BF1428" s="52"/>
      <c r="BG1428" s="52"/>
      <c r="BH1428" s="52"/>
      <c r="BI1428" s="52"/>
      <c r="BJ1428" s="52"/>
      <c r="BK1428" s="52"/>
      <c r="BL1428" s="52"/>
      <c r="BM1428" s="52"/>
      <c r="BN1428" s="52"/>
      <c r="BO1428" s="52"/>
      <c r="BP1428" s="52"/>
      <c r="BQ1428" s="52"/>
      <c r="BR1428" s="52"/>
      <c r="BS1428" s="52"/>
      <c r="BT1428" s="52"/>
      <c r="BU1428" s="52"/>
      <c r="BV1428" s="52"/>
      <c r="BW1428" s="52"/>
      <c r="BX1428" s="52"/>
      <c r="BY1428" s="52"/>
      <c r="BZ1428" s="52"/>
      <c r="CA1428" s="52"/>
      <c r="CB1428" s="52"/>
      <c r="CC1428" s="52"/>
      <c r="CD1428" s="52"/>
      <c r="CE1428" s="52"/>
      <c r="CF1428" s="52"/>
      <c r="CG1428" s="52"/>
      <c r="CH1428" s="52"/>
      <c r="CI1428" s="52"/>
      <c r="CJ1428" s="52"/>
      <c r="CK1428" s="52"/>
      <c r="CL1428" s="52"/>
      <c r="CM1428" s="52"/>
      <c r="CN1428" s="52"/>
      <c r="CO1428" s="52"/>
      <c r="CP1428" s="52"/>
      <c r="CQ1428" s="52"/>
      <c r="CR1428" s="52"/>
      <c r="CS1428" s="52"/>
      <c r="CT1428" s="52"/>
      <c r="CU1428" s="52"/>
      <c r="CV1428" s="52"/>
      <c r="CW1428" s="52"/>
      <c r="CX1428" s="52"/>
      <c r="CY1428" s="52"/>
      <c r="CZ1428" s="52"/>
      <c r="DA1428" s="52"/>
      <c r="DB1428" s="52"/>
      <c r="DC1428" s="52"/>
      <c r="DD1428" s="52"/>
      <c r="DE1428" s="52"/>
      <c r="DF1428" s="52"/>
      <c r="DG1428" s="52"/>
      <c r="DH1428" s="52"/>
      <c r="DI1428" s="52"/>
      <c r="DJ1428" s="52"/>
      <c r="DK1428" s="52"/>
      <c r="DL1428" s="52"/>
      <c r="DM1428" s="52"/>
      <c r="DN1428" s="52"/>
      <c r="DO1428" s="52"/>
      <c r="DP1428" s="52"/>
      <c r="DQ1428" s="52"/>
      <c r="DR1428" s="52"/>
      <c r="DS1428" s="52"/>
      <c r="DT1428" s="52"/>
      <c r="DU1428" s="52"/>
      <c r="DV1428" s="52"/>
      <c r="DW1428" s="52"/>
      <c r="DX1428" s="52"/>
      <c r="DY1428" s="52"/>
    </row>
    <row r="1429" spans="1:129" x14ac:dyDescent="0.25">
      <c r="A1429" s="20"/>
      <c r="B1429" s="131" t="s">
        <v>1</v>
      </c>
      <c r="C1429" s="131"/>
      <c r="D1429" s="24" t="s">
        <v>2</v>
      </c>
      <c r="E1429" s="25"/>
      <c r="F1429" s="31" t="s">
        <v>3</v>
      </c>
      <c r="G1429" s="27"/>
      <c r="H1429" s="20"/>
      <c r="I1429" s="52"/>
      <c r="J1429" s="133"/>
      <c r="K1429" s="55"/>
      <c r="L1429" s="52"/>
      <c r="M1429" s="55"/>
      <c r="N1429" s="52"/>
      <c r="O1429" s="52"/>
      <c r="P1429" s="95"/>
      <c r="Q1429" s="52"/>
      <c r="R1429" s="52"/>
      <c r="S1429" s="52"/>
      <c r="T1429" s="52"/>
      <c r="U1429" s="52"/>
      <c r="V1429" s="52"/>
      <c r="W1429" s="52"/>
      <c r="X1429" s="52"/>
      <c r="Y1429" s="52"/>
      <c r="Z1429" s="52"/>
      <c r="AA1429" s="52"/>
      <c r="AB1429" s="52"/>
      <c r="AC1429" s="52"/>
      <c r="AD1429" s="52"/>
      <c r="AE1429" s="52"/>
      <c r="AF1429" s="52"/>
      <c r="AG1429" s="52"/>
      <c r="AH1429" s="52"/>
      <c r="AI1429" s="52"/>
      <c r="AJ1429" s="52"/>
      <c r="AK1429" s="52"/>
      <c r="AL1429" s="52"/>
      <c r="AM1429" s="52"/>
      <c r="AN1429" s="52"/>
      <c r="AO1429" s="52"/>
      <c r="AP1429" s="52"/>
      <c r="AQ1429" s="52"/>
      <c r="AR1429" s="52"/>
      <c r="AS1429" s="52"/>
      <c r="AT1429" s="52"/>
      <c r="AU1429" s="52"/>
      <c r="AV1429" s="52"/>
      <c r="AW1429" s="52"/>
      <c r="AX1429" s="52"/>
      <c r="AY1429" s="52"/>
      <c r="AZ1429" s="52"/>
      <c r="BA1429" s="52"/>
      <c r="BB1429" s="52"/>
      <c r="BC1429" s="52"/>
      <c r="BD1429" s="52"/>
      <c r="BE1429" s="52"/>
      <c r="BF1429" s="52"/>
      <c r="BG1429" s="52"/>
      <c r="BH1429" s="52"/>
      <c r="BI1429" s="52"/>
      <c r="BJ1429" s="52"/>
      <c r="BK1429" s="52"/>
      <c r="BL1429" s="52"/>
      <c r="BM1429" s="52"/>
      <c r="BN1429" s="52"/>
      <c r="BO1429" s="52"/>
      <c r="BP1429" s="52"/>
      <c r="BQ1429" s="52"/>
      <c r="BR1429" s="52"/>
      <c r="BS1429" s="52"/>
      <c r="BT1429" s="52"/>
      <c r="BU1429" s="52"/>
      <c r="BV1429" s="52"/>
      <c r="BW1429" s="52"/>
      <c r="BX1429" s="52"/>
      <c r="BY1429" s="52"/>
      <c r="BZ1429" s="52"/>
      <c r="CA1429" s="52"/>
      <c r="CB1429" s="52"/>
      <c r="CC1429" s="52"/>
      <c r="CD1429" s="52"/>
      <c r="CE1429" s="52"/>
      <c r="CF1429" s="52"/>
      <c r="CG1429" s="52"/>
      <c r="CH1429" s="52"/>
      <c r="CI1429" s="52"/>
      <c r="CJ1429" s="52"/>
      <c r="CK1429" s="52"/>
      <c r="CL1429" s="52"/>
      <c r="CM1429" s="52"/>
      <c r="CN1429" s="52"/>
      <c r="CO1429" s="52"/>
      <c r="CP1429" s="52"/>
      <c r="CQ1429" s="52"/>
      <c r="CR1429" s="52"/>
      <c r="CS1429" s="52"/>
      <c r="CT1429" s="52"/>
      <c r="CU1429" s="52"/>
      <c r="CV1429" s="52"/>
      <c r="CW1429" s="52"/>
      <c r="CX1429" s="52"/>
      <c r="CY1429" s="52"/>
      <c r="CZ1429" s="52"/>
      <c r="DA1429" s="52"/>
      <c r="DB1429" s="52"/>
      <c r="DC1429" s="52"/>
      <c r="DD1429" s="52"/>
      <c r="DE1429" s="52"/>
      <c r="DF1429" s="52"/>
      <c r="DG1429" s="52"/>
      <c r="DH1429" s="52"/>
      <c r="DI1429" s="52"/>
      <c r="DJ1429" s="52"/>
      <c r="DK1429" s="52"/>
      <c r="DL1429" s="52"/>
      <c r="DM1429" s="52"/>
      <c r="DN1429" s="52"/>
      <c r="DO1429" s="52"/>
      <c r="DP1429" s="52"/>
      <c r="DQ1429" s="52"/>
      <c r="DR1429" s="52"/>
      <c r="DS1429" s="52"/>
      <c r="DT1429" s="52"/>
      <c r="DU1429" s="52"/>
      <c r="DV1429" s="52"/>
      <c r="DW1429" s="52"/>
      <c r="DX1429" s="52"/>
      <c r="DY1429" s="52"/>
    </row>
    <row r="1430" spans="1:129" x14ac:dyDescent="0.25">
      <c r="A1430" s="19" t="s">
        <v>4</v>
      </c>
      <c r="B1430" s="5">
        <v>0</v>
      </c>
      <c r="D1430" s="5">
        <f>B1430-F1430</f>
        <v>0</v>
      </c>
      <c r="F1430" s="5">
        <f>SUM(J1430:BB1430)</f>
        <v>0</v>
      </c>
      <c r="I1430" s="52"/>
      <c r="J1430" s="133"/>
      <c r="K1430" s="55"/>
      <c r="L1430" s="52"/>
      <c r="M1430" s="55"/>
      <c r="N1430" s="52"/>
      <c r="O1430" s="52"/>
      <c r="P1430" s="95"/>
      <c r="Q1430" s="52"/>
      <c r="R1430" s="52"/>
      <c r="S1430" s="52"/>
      <c r="T1430" s="52"/>
      <c r="U1430" s="52"/>
      <c r="V1430" s="52"/>
      <c r="W1430" s="52"/>
      <c r="X1430" s="52"/>
      <c r="Y1430" s="52"/>
      <c r="Z1430" s="52"/>
      <c r="AA1430" s="52"/>
      <c r="AB1430" s="52"/>
      <c r="AC1430" s="52"/>
      <c r="AD1430" s="52"/>
      <c r="AE1430" s="52"/>
      <c r="AF1430" s="52"/>
      <c r="AG1430" s="52"/>
      <c r="AH1430" s="52"/>
      <c r="AI1430" s="52"/>
      <c r="AJ1430" s="52"/>
      <c r="AK1430" s="52"/>
      <c r="AL1430" s="52"/>
      <c r="AM1430" s="52"/>
      <c r="AN1430" s="52"/>
      <c r="AO1430" s="52"/>
      <c r="AP1430" s="52"/>
      <c r="AQ1430" s="52"/>
      <c r="AR1430" s="52"/>
      <c r="AS1430" s="52"/>
      <c r="AT1430" s="52"/>
      <c r="AU1430" s="52"/>
      <c r="AV1430" s="52"/>
      <c r="AW1430" s="52"/>
      <c r="AX1430" s="52"/>
      <c r="AY1430" s="52"/>
      <c r="AZ1430" s="52"/>
      <c r="BA1430" s="52"/>
      <c r="BB1430" s="52"/>
      <c r="BC1430" s="52"/>
      <c r="BD1430" s="52"/>
      <c r="BE1430" s="52"/>
      <c r="BF1430" s="52"/>
      <c r="BG1430" s="52"/>
      <c r="BH1430" s="52"/>
      <c r="BI1430" s="52"/>
      <c r="BJ1430" s="52"/>
      <c r="BK1430" s="52"/>
      <c r="BL1430" s="52"/>
      <c r="BM1430" s="52"/>
      <c r="BN1430" s="52"/>
      <c r="BO1430" s="52"/>
      <c r="BP1430" s="52"/>
      <c r="BQ1430" s="52"/>
      <c r="BR1430" s="52"/>
      <c r="BS1430" s="52"/>
      <c r="BT1430" s="52"/>
      <c r="BU1430" s="52"/>
      <c r="BV1430" s="52"/>
      <c r="BW1430" s="52"/>
      <c r="BX1430" s="52"/>
      <c r="BY1430" s="52"/>
      <c r="BZ1430" s="52"/>
      <c r="CA1430" s="52"/>
      <c r="CB1430" s="52"/>
      <c r="CC1430" s="52"/>
      <c r="CD1430" s="52"/>
      <c r="CE1430" s="52"/>
      <c r="CF1430" s="52"/>
      <c r="CG1430" s="52"/>
      <c r="CH1430" s="52"/>
      <c r="CI1430" s="52"/>
      <c r="CJ1430" s="52"/>
      <c r="CK1430" s="52"/>
      <c r="CL1430" s="52"/>
      <c r="CM1430" s="52"/>
      <c r="CN1430" s="52"/>
      <c r="CO1430" s="52"/>
      <c r="CP1430" s="52"/>
      <c r="CQ1430" s="52"/>
      <c r="CR1430" s="52"/>
      <c r="CS1430" s="52"/>
      <c r="CT1430" s="52"/>
      <c r="CU1430" s="52"/>
      <c r="CV1430" s="52"/>
      <c r="CW1430" s="52"/>
      <c r="CX1430" s="52"/>
      <c r="CY1430" s="52"/>
      <c r="CZ1430" s="52"/>
      <c r="DA1430" s="52"/>
      <c r="DB1430" s="52"/>
      <c r="DC1430" s="52"/>
      <c r="DD1430" s="52"/>
      <c r="DE1430" s="52"/>
      <c r="DF1430" s="52"/>
      <c r="DG1430" s="52"/>
      <c r="DH1430" s="52"/>
      <c r="DI1430" s="52"/>
      <c r="DJ1430" s="52"/>
      <c r="DK1430" s="52"/>
      <c r="DL1430" s="52"/>
      <c r="DM1430" s="52"/>
      <c r="DN1430" s="52"/>
      <c r="DO1430" s="52"/>
      <c r="DP1430" s="52"/>
      <c r="DQ1430" s="52"/>
      <c r="DR1430" s="52"/>
      <c r="DS1430" s="52"/>
      <c r="DT1430" s="52"/>
      <c r="DU1430" s="52"/>
      <c r="DV1430" s="52"/>
      <c r="DW1430" s="52"/>
      <c r="DX1430" s="52"/>
      <c r="DY1430" s="52"/>
    </row>
    <row r="1431" spans="1:129" x14ac:dyDescent="0.25">
      <c r="A1431" s="19" t="s">
        <v>5</v>
      </c>
      <c r="B1431" s="5">
        <v>0</v>
      </c>
      <c r="D1431" s="5">
        <f t="shared" ref="D1431:D1441" si="234">B1431-F1431</f>
        <v>0</v>
      </c>
      <c r="F1431" s="5">
        <f>SUM(J1431:BB1431)</f>
        <v>0</v>
      </c>
      <c r="I1431" s="52"/>
      <c r="J1431" s="133"/>
      <c r="K1431" s="55"/>
      <c r="L1431" s="52"/>
      <c r="M1431" s="55"/>
      <c r="N1431" s="52"/>
      <c r="O1431" s="52"/>
      <c r="P1431" s="95"/>
      <c r="Q1431" s="52"/>
      <c r="R1431" s="52"/>
      <c r="S1431" s="52"/>
      <c r="T1431" s="52"/>
      <c r="U1431" s="52"/>
      <c r="V1431" s="52"/>
      <c r="W1431" s="52"/>
      <c r="X1431" s="52"/>
      <c r="Y1431" s="52"/>
      <c r="Z1431" s="52"/>
      <c r="AA1431" s="52"/>
      <c r="AB1431" s="52"/>
      <c r="AC1431" s="52"/>
      <c r="AD1431" s="52"/>
      <c r="AE1431" s="52"/>
      <c r="AF1431" s="52"/>
      <c r="AG1431" s="52"/>
      <c r="AH1431" s="52"/>
      <c r="AI1431" s="52"/>
      <c r="AJ1431" s="52"/>
      <c r="AK1431" s="52"/>
      <c r="AL1431" s="52"/>
      <c r="AM1431" s="52"/>
      <c r="AN1431" s="52"/>
      <c r="AO1431" s="52"/>
      <c r="AP1431" s="52"/>
      <c r="AQ1431" s="52"/>
      <c r="AR1431" s="52"/>
      <c r="AS1431" s="52"/>
      <c r="AT1431" s="52"/>
      <c r="AU1431" s="52"/>
      <c r="AV1431" s="52"/>
      <c r="AW1431" s="52"/>
      <c r="AX1431" s="52"/>
      <c r="AY1431" s="52"/>
      <c r="AZ1431" s="52"/>
      <c r="BA1431" s="52"/>
      <c r="BB1431" s="52"/>
      <c r="BC1431" s="52"/>
      <c r="BD1431" s="52"/>
      <c r="BE1431" s="52"/>
      <c r="BF1431" s="52"/>
      <c r="BG1431" s="52"/>
      <c r="BH1431" s="52"/>
      <c r="BI1431" s="52"/>
      <c r="BJ1431" s="52"/>
      <c r="BK1431" s="52"/>
      <c r="BL1431" s="52"/>
      <c r="BM1431" s="52"/>
      <c r="BN1431" s="52"/>
      <c r="BO1431" s="52"/>
      <c r="BP1431" s="52"/>
      <c r="BQ1431" s="52"/>
      <c r="BR1431" s="52"/>
      <c r="BS1431" s="52"/>
      <c r="BT1431" s="52"/>
      <c r="BU1431" s="52"/>
      <c r="BV1431" s="52"/>
      <c r="BW1431" s="52"/>
      <c r="BX1431" s="52"/>
      <c r="BY1431" s="52"/>
      <c r="BZ1431" s="52"/>
      <c r="CA1431" s="52"/>
      <c r="CB1431" s="52"/>
      <c r="CC1431" s="52"/>
      <c r="CD1431" s="52"/>
      <c r="CE1431" s="52"/>
      <c r="CF1431" s="52"/>
      <c r="CG1431" s="52"/>
      <c r="CH1431" s="52"/>
      <c r="CI1431" s="52"/>
      <c r="CJ1431" s="52"/>
      <c r="CK1431" s="52"/>
      <c r="CL1431" s="52"/>
      <c r="CM1431" s="52"/>
      <c r="CN1431" s="52"/>
      <c r="CO1431" s="52"/>
      <c r="CP1431" s="52"/>
      <c r="CQ1431" s="52"/>
      <c r="CR1431" s="52"/>
      <c r="CS1431" s="52"/>
      <c r="CT1431" s="52"/>
      <c r="CU1431" s="52"/>
      <c r="CV1431" s="52"/>
      <c r="CW1431" s="52"/>
      <c r="CX1431" s="52"/>
      <c r="CY1431" s="52"/>
      <c r="CZ1431" s="52"/>
      <c r="DA1431" s="52"/>
      <c r="DB1431" s="52"/>
      <c r="DC1431" s="52"/>
      <c r="DD1431" s="52"/>
      <c r="DE1431" s="52"/>
      <c r="DF1431" s="52"/>
      <c r="DG1431" s="52"/>
      <c r="DH1431" s="52"/>
      <c r="DI1431" s="52"/>
      <c r="DJ1431" s="52"/>
      <c r="DK1431" s="52"/>
      <c r="DL1431" s="52"/>
      <c r="DM1431" s="52"/>
      <c r="DN1431" s="52"/>
      <c r="DO1431" s="52"/>
      <c r="DP1431" s="52"/>
      <c r="DQ1431" s="52"/>
      <c r="DR1431" s="52"/>
      <c r="DS1431" s="52"/>
      <c r="DT1431" s="52"/>
      <c r="DU1431" s="52"/>
      <c r="DV1431" s="52"/>
      <c r="DW1431" s="52"/>
      <c r="DX1431" s="52"/>
      <c r="DY1431" s="52"/>
    </row>
    <row r="1432" spans="1:129" x14ac:dyDescent="0.25">
      <c r="A1432" s="19" t="s">
        <v>6</v>
      </c>
      <c r="B1432" s="118">
        <f>4000</f>
        <v>4000</v>
      </c>
      <c r="D1432" s="5">
        <f t="shared" si="234"/>
        <v>462</v>
      </c>
      <c r="F1432" s="5">
        <f t="shared" ref="F1432:F1437" si="235">SUM(J1432:BB1432)</f>
        <v>3538</v>
      </c>
      <c r="I1432" s="52"/>
      <c r="J1432" s="133"/>
      <c r="K1432" s="55"/>
      <c r="L1432" s="52"/>
      <c r="M1432" s="55"/>
      <c r="N1432" s="52"/>
      <c r="O1432" s="52"/>
      <c r="P1432" s="95"/>
      <c r="Q1432" s="52"/>
      <c r="R1432" s="52"/>
      <c r="S1432" s="52"/>
      <c r="T1432" s="55">
        <f>3538</f>
        <v>3538</v>
      </c>
      <c r="U1432" s="52"/>
      <c r="V1432" s="52"/>
      <c r="W1432" s="52"/>
      <c r="X1432" s="52"/>
      <c r="Y1432" s="52"/>
      <c r="Z1432" s="52"/>
      <c r="AA1432" s="52"/>
      <c r="AB1432" s="52"/>
      <c r="AC1432" s="52"/>
      <c r="AD1432" s="52"/>
      <c r="AE1432" s="52"/>
      <c r="AF1432" s="52"/>
      <c r="AG1432" s="52"/>
      <c r="AH1432" s="52"/>
      <c r="AI1432" s="52"/>
      <c r="AJ1432" s="52"/>
      <c r="AK1432" s="52"/>
      <c r="AL1432" s="52"/>
      <c r="AM1432" s="52"/>
      <c r="AN1432" s="52"/>
      <c r="AO1432" s="52"/>
      <c r="AP1432" s="52"/>
      <c r="AQ1432" s="52"/>
      <c r="AR1432" s="52"/>
      <c r="AS1432" s="52"/>
      <c r="AT1432" s="52"/>
      <c r="AU1432" s="52"/>
      <c r="AV1432" s="52"/>
      <c r="AW1432" s="52"/>
      <c r="AX1432" s="52"/>
      <c r="AY1432" s="52"/>
      <c r="AZ1432" s="52"/>
      <c r="BA1432" s="52"/>
      <c r="BB1432" s="52"/>
      <c r="BC1432" s="52"/>
      <c r="BD1432" s="52"/>
      <c r="BE1432" s="52"/>
      <c r="BF1432" s="52"/>
      <c r="BG1432" s="52"/>
      <c r="BH1432" s="52"/>
      <c r="BI1432" s="52"/>
      <c r="BJ1432" s="52"/>
      <c r="BK1432" s="52"/>
      <c r="BL1432" s="52"/>
      <c r="BM1432" s="52"/>
      <c r="BN1432" s="52"/>
      <c r="BO1432" s="52"/>
      <c r="BP1432" s="52"/>
      <c r="BQ1432" s="52"/>
      <c r="BR1432" s="52"/>
      <c r="BS1432" s="52"/>
      <c r="BT1432" s="52"/>
      <c r="BU1432" s="52"/>
      <c r="BV1432" s="52"/>
      <c r="BW1432" s="52"/>
      <c r="BX1432" s="52"/>
      <c r="BY1432" s="52"/>
      <c r="BZ1432" s="52"/>
      <c r="CA1432" s="52"/>
      <c r="CB1432" s="52"/>
      <c r="CC1432" s="52"/>
      <c r="CD1432" s="52"/>
      <c r="CE1432" s="52"/>
      <c r="CF1432" s="52"/>
      <c r="CG1432" s="52"/>
      <c r="CH1432" s="52"/>
      <c r="CI1432" s="52"/>
      <c r="CJ1432" s="52"/>
      <c r="CK1432" s="52"/>
      <c r="CL1432" s="52"/>
      <c r="CM1432" s="52"/>
      <c r="CN1432" s="52"/>
      <c r="CO1432" s="52"/>
      <c r="CP1432" s="52"/>
      <c r="CQ1432" s="52"/>
      <c r="CR1432" s="52"/>
      <c r="CS1432" s="52"/>
      <c r="CT1432" s="52"/>
      <c r="CU1432" s="52"/>
      <c r="CV1432" s="52"/>
      <c r="CW1432" s="52"/>
      <c r="CX1432" s="52"/>
      <c r="CY1432" s="52"/>
      <c r="CZ1432" s="52"/>
      <c r="DA1432" s="52"/>
      <c r="DB1432" s="52"/>
      <c r="DC1432" s="52"/>
      <c r="DD1432" s="52"/>
      <c r="DE1432" s="52"/>
      <c r="DF1432" s="52"/>
      <c r="DG1432" s="52"/>
      <c r="DH1432" s="52"/>
      <c r="DI1432" s="52"/>
      <c r="DJ1432" s="52"/>
      <c r="DK1432" s="52"/>
      <c r="DL1432" s="52"/>
      <c r="DM1432" s="52"/>
      <c r="DN1432" s="52"/>
      <c r="DO1432" s="52"/>
      <c r="DP1432" s="52"/>
      <c r="DQ1432" s="52"/>
      <c r="DR1432" s="52"/>
      <c r="DS1432" s="52"/>
      <c r="DT1432" s="52"/>
      <c r="DU1432" s="52"/>
      <c r="DV1432" s="52"/>
      <c r="DW1432" s="52"/>
      <c r="DX1432" s="52"/>
      <c r="DY1432" s="52"/>
    </row>
    <row r="1433" spans="1:129" x14ac:dyDescent="0.25">
      <c r="A1433" s="19" t="s">
        <v>7</v>
      </c>
      <c r="B1433" s="106">
        <v>0</v>
      </c>
      <c r="D1433" s="5">
        <f t="shared" si="234"/>
        <v>0</v>
      </c>
      <c r="F1433" s="5">
        <f t="shared" si="235"/>
        <v>0</v>
      </c>
      <c r="I1433" s="52"/>
      <c r="J1433" s="133"/>
      <c r="K1433" s="55"/>
      <c r="L1433" s="52"/>
      <c r="M1433" s="55"/>
      <c r="N1433" s="52"/>
      <c r="O1433" s="52"/>
      <c r="P1433" s="95"/>
      <c r="Q1433" s="52"/>
      <c r="R1433" s="52"/>
      <c r="S1433" s="52"/>
      <c r="T1433" s="52"/>
      <c r="U1433" s="52"/>
      <c r="V1433" s="52"/>
      <c r="W1433" s="52"/>
      <c r="X1433" s="52"/>
      <c r="Y1433" s="52"/>
      <c r="Z1433" s="52"/>
      <c r="AA1433" s="52"/>
      <c r="AB1433" s="52"/>
      <c r="AC1433" s="52"/>
      <c r="AD1433" s="52"/>
      <c r="AE1433" s="52"/>
      <c r="AF1433" s="52"/>
      <c r="AG1433" s="52"/>
      <c r="AH1433" s="52"/>
      <c r="AI1433" s="52"/>
      <c r="AJ1433" s="52"/>
      <c r="AK1433" s="52"/>
      <c r="AL1433" s="52"/>
      <c r="AM1433" s="52"/>
      <c r="AN1433" s="52"/>
      <c r="AO1433" s="52"/>
      <c r="AP1433" s="52"/>
      <c r="AQ1433" s="52"/>
      <c r="AR1433" s="52"/>
      <c r="AS1433" s="52"/>
      <c r="AT1433" s="52"/>
      <c r="AU1433" s="52"/>
      <c r="AV1433" s="52"/>
      <c r="AW1433" s="52"/>
      <c r="AX1433" s="52"/>
      <c r="AY1433" s="52"/>
      <c r="AZ1433" s="52"/>
      <c r="BA1433" s="52"/>
      <c r="BB1433" s="52"/>
      <c r="BC1433" s="52"/>
      <c r="BD1433" s="52"/>
      <c r="BE1433" s="52"/>
      <c r="BF1433" s="52"/>
      <c r="BG1433" s="52"/>
      <c r="BH1433" s="52"/>
      <c r="BI1433" s="52"/>
      <c r="BJ1433" s="52"/>
      <c r="BK1433" s="52"/>
      <c r="BL1433" s="52"/>
      <c r="BM1433" s="52"/>
      <c r="BN1433" s="52"/>
      <c r="BO1433" s="52"/>
      <c r="BP1433" s="52"/>
      <c r="BQ1433" s="52"/>
      <c r="BR1433" s="52"/>
      <c r="BS1433" s="52"/>
      <c r="BT1433" s="52"/>
      <c r="BU1433" s="52"/>
      <c r="BV1433" s="52"/>
      <c r="BW1433" s="52"/>
      <c r="BX1433" s="52"/>
      <c r="BY1433" s="52"/>
      <c r="BZ1433" s="52"/>
      <c r="CA1433" s="52"/>
      <c r="CB1433" s="52"/>
      <c r="CC1433" s="52"/>
      <c r="CD1433" s="52"/>
      <c r="CE1433" s="52"/>
      <c r="CF1433" s="52"/>
      <c r="CG1433" s="52"/>
      <c r="CH1433" s="52"/>
      <c r="CI1433" s="52"/>
      <c r="CJ1433" s="52"/>
      <c r="CK1433" s="52"/>
      <c r="CL1433" s="52"/>
      <c r="CM1433" s="52"/>
      <c r="CN1433" s="52"/>
      <c r="CO1433" s="52"/>
      <c r="CP1433" s="52"/>
      <c r="CQ1433" s="52"/>
      <c r="CR1433" s="52"/>
      <c r="CS1433" s="52"/>
      <c r="CT1433" s="52"/>
      <c r="CU1433" s="52"/>
      <c r="CV1433" s="52"/>
      <c r="CW1433" s="52"/>
      <c r="CX1433" s="52"/>
      <c r="CY1433" s="52"/>
      <c r="CZ1433" s="52"/>
      <c r="DA1433" s="52"/>
      <c r="DB1433" s="52"/>
      <c r="DC1433" s="52"/>
      <c r="DD1433" s="52"/>
      <c r="DE1433" s="52"/>
      <c r="DF1433" s="52"/>
      <c r="DG1433" s="52"/>
      <c r="DH1433" s="52"/>
      <c r="DI1433" s="52"/>
      <c r="DJ1433" s="52"/>
      <c r="DK1433" s="52"/>
      <c r="DL1433" s="52"/>
      <c r="DM1433" s="52"/>
      <c r="DN1433" s="52"/>
      <c r="DO1433" s="52"/>
      <c r="DP1433" s="52"/>
      <c r="DQ1433" s="52"/>
      <c r="DR1433" s="52"/>
      <c r="DS1433" s="52"/>
      <c r="DT1433" s="52"/>
      <c r="DU1433" s="52"/>
      <c r="DV1433" s="52"/>
      <c r="DW1433" s="52"/>
      <c r="DX1433" s="52"/>
      <c r="DY1433" s="52"/>
    </row>
    <row r="1434" spans="1:129" x14ac:dyDescent="0.25">
      <c r="A1434" s="19" t="s">
        <v>55</v>
      </c>
      <c r="B1434" s="5">
        <v>0</v>
      </c>
      <c r="D1434" s="5">
        <f t="shared" si="234"/>
        <v>0</v>
      </c>
      <c r="F1434" s="5">
        <f t="shared" si="235"/>
        <v>0</v>
      </c>
      <c r="I1434" s="52"/>
      <c r="J1434" s="133"/>
      <c r="K1434" s="55"/>
      <c r="L1434" s="52"/>
      <c r="M1434" s="55"/>
      <c r="N1434" s="52"/>
      <c r="O1434" s="52"/>
      <c r="P1434" s="95"/>
      <c r="Q1434" s="52"/>
      <c r="R1434" s="52"/>
      <c r="S1434" s="52"/>
      <c r="T1434" s="52"/>
      <c r="U1434" s="52"/>
      <c r="V1434" s="52"/>
      <c r="W1434" s="52"/>
      <c r="X1434" s="52"/>
      <c r="Y1434" s="52"/>
      <c r="Z1434" s="52"/>
      <c r="AA1434" s="52"/>
      <c r="AB1434" s="52"/>
      <c r="AC1434" s="52"/>
      <c r="AD1434" s="52"/>
      <c r="AE1434" s="52"/>
      <c r="AF1434" s="52"/>
      <c r="AG1434" s="52"/>
      <c r="AH1434" s="52"/>
      <c r="AI1434" s="52"/>
      <c r="AJ1434" s="52"/>
      <c r="AK1434" s="52"/>
      <c r="AL1434" s="52"/>
      <c r="AM1434" s="52"/>
      <c r="AN1434" s="52"/>
      <c r="AO1434" s="52"/>
      <c r="AP1434" s="52"/>
      <c r="AQ1434" s="52"/>
      <c r="AR1434" s="52"/>
      <c r="AS1434" s="52"/>
      <c r="AT1434" s="52"/>
      <c r="AU1434" s="52"/>
      <c r="AV1434" s="52"/>
      <c r="AW1434" s="52"/>
      <c r="AX1434" s="52"/>
      <c r="AY1434" s="52"/>
      <c r="AZ1434" s="52"/>
      <c r="BA1434" s="52"/>
      <c r="BB1434" s="52"/>
      <c r="BC1434" s="52"/>
      <c r="BD1434" s="52"/>
      <c r="BE1434" s="52"/>
      <c r="BF1434" s="52"/>
      <c r="BG1434" s="52"/>
      <c r="BH1434" s="52"/>
      <c r="BI1434" s="52"/>
      <c r="BJ1434" s="52"/>
      <c r="BK1434" s="52"/>
      <c r="BL1434" s="52"/>
      <c r="BM1434" s="52"/>
      <c r="BN1434" s="52"/>
      <c r="BO1434" s="52"/>
      <c r="BP1434" s="52"/>
      <c r="BQ1434" s="52"/>
      <c r="BR1434" s="52"/>
      <c r="BS1434" s="52"/>
      <c r="BT1434" s="52"/>
      <c r="BU1434" s="52"/>
      <c r="BV1434" s="52"/>
      <c r="BW1434" s="52"/>
      <c r="BX1434" s="52"/>
      <c r="BY1434" s="52"/>
      <c r="BZ1434" s="52"/>
      <c r="CA1434" s="52"/>
      <c r="CB1434" s="52"/>
      <c r="CC1434" s="52"/>
      <c r="CD1434" s="52"/>
      <c r="CE1434" s="52"/>
      <c r="CF1434" s="52"/>
      <c r="CG1434" s="52"/>
      <c r="CH1434" s="52"/>
      <c r="CI1434" s="52"/>
      <c r="CJ1434" s="52"/>
      <c r="CK1434" s="52"/>
      <c r="CL1434" s="52"/>
      <c r="CM1434" s="52"/>
      <c r="CN1434" s="52"/>
      <c r="CO1434" s="52"/>
      <c r="CP1434" s="52"/>
      <c r="CQ1434" s="52"/>
      <c r="CR1434" s="52"/>
      <c r="CS1434" s="52"/>
      <c r="CT1434" s="52"/>
      <c r="CU1434" s="52"/>
      <c r="CV1434" s="52"/>
      <c r="CW1434" s="52"/>
      <c r="CX1434" s="52"/>
      <c r="CY1434" s="52"/>
      <c r="CZ1434" s="52"/>
      <c r="DA1434" s="52"/>
      <c r="DB1434" s="52"/>
      <c r="DC1434" s="52"/>
      <c r="DD1434" s="52"/>
      <c r="DE1434" s="52"/>
      <c r="DF1434" s="52"/>
      <c r="DG1434" s="52"/>
      <c r="DH1434" s="52"/>
      <c r="DI1434" s="52"/>
      <c r="DJ1434" s="52"/>
      <c r="DK1434" s="52"/>
      <c r="DL1434" s="52"/>
      <c r="DM1434" s="52"/>
      <c r="DN1434" s="52"/>
      <c r="DO1434" s="52"/>
      <c r="DP1434" s="52"/>
      <c r="DQ1434" s="52"/>
      <c r="DR1434" s="52"/>
      <c r="DS1434" s="52"/>
      <c r="DT1434" s="52"/>
      <c r="DU1434" s="52"/>
      <c r="DV1434" s="52"/>
      <c r="DW1434" s="52"/>
      <c r="DX1434" s="52"/>
      <c r="DY1434" s="52"/>
    </row>
    <row r="1435" spans="1:129" x14ac:dyDescent="0.25">
      <c r="A1435" s="19" t="s">
        <v>9</v>
      </c>
      <c r="B1435" s="5">
        <v>0</v>
      </c>
      <c r="D1435" s="5">
        <f t="shared" si="234"/>
        <v>0</v>
      </c>
      <c r="F1435" s="5">
        <f t="shared" si="235"/>
        <v>0</v>
      </c>
      <c r="I1435" s="52"/>
      <c r="J1435" s="133"/>
      <c r="K1435" s="55"/>
      <c r="L1435" s="52"/>
      <c r="M1435" s="55"/>
      <c r="N1435" s="52"/>
      <c r="O1435" s="52"/>
      <c r="P1435" s="95"/>
      <c r="Q1435" s="52"/>
      <c r="R1435" s="52"/>
      <c r="S1435" s="52"/>
      <c r="T1435" s="52"/>
      <c r="U1435" s="52"/>
      <c r="V1435" s="52"/>
      <c r="W1435" s="52"/>
      <c r="X1435" s="52"/>
      <c r="Y1435" s="52"/>
      <c r="Z1435" s="52"/>
      <c r="AA1435" s="52"/>
      <c r="AB1435" s="52"/>
      <c r="AC1435" s="52"/>
      <c r="AD1435" s="52"/>
      <c r="AE1435" s="52"/>
      <c r="AF1435" s="52"/>
      <c r="AG1435" s="52"/>
      <c r="AH1435" s="52"/>
      <c r="AI1435" s="52"/>
      <c r="AJ1435" s="52"/>
      <c r="AK1435" s="52"/>
      <c r="AL1435" s="52"/>
      <c r="AM1435" s="52"/>
      <c r="AN1435" s="52"/>
      <c r="AO1435" s="52"/>
      <c r="AP1435" s="52"/>
      <c r="AQ1435" s="52"/>
      <c r="AR1435" s="52"/>
      <c r="AS1435" s="52"/>
      <c r="AT1435" s="52"/>
      <c r="AU1435" s="52"/>
      <c r="AV1435" s="52"/>
      <c r="AW1435" s="52"/>
      <c r="AX1435" s="52"/>
      <c r="AY1435" s="52"/>
      <c r="AZ1435" s="52"/>
      <c r="BA1435" s="52"/>
      <c r="BB1435" s="52"/>
      <c r="BC1435" s="52"/>
      <c r="BD1435" s="52"/>
      <c r="BE1435" s="52"/>
      <c r="BF1435" s="52"/>
      <c r="BG1435" s="52"/>
      <c r="BH1435" s="52"/>
      <c r="BI1435" s="52"/>
      <c r="BJ1435" s="52"/>
      <c r="BK1435" s="52"/>
      <c r="BL1435" s="52"/>
      <c r="BM1435" s="52"/>
      <c r="BN1435" s="52"/>
      <c r="BO1435" s="52"/>
      <c r="BP1435" s="52"/>
      <c r="BQ1435" s="52"/>
      <c r="BR1435" s="52"/>
      <c r="BS1435" s="52"/>
      <c r="BT1435" s="52"/>
      <c r="BU1435" s="52"/>
      <c r="BV1435" s="52"/>
      <c r="BW1435" s="52"/>
      <c r="BX1435" s="52"/>
      <c r="BY1435" s="52"/>
      <c r="BZ1435" s="52"/>
      <c r="CA1435" s="52"/>
      <c r="CB1435" s="52"/>
      <c r="CC1435" s="52"/>
      <c r="CD1435" s="52"/>
      <c r="CE1435" s="52"/>
      <c r="CF1435" s="52"/>
      <c r="CG1435" s="52"/>
      <c r="CH1435" s="52"/>
      <c r="CI1435" s="52"/>
      <c r="CJ1435" s="52"/>
      <c r="CK1435" s="52"/>
      <c r="CL1435" s="52"/>
      <c r="CM1435" s="52"/>
      <c r="CN1435" s="52"/>
      <c r="CO1435" s="52"/>
      <c r="CP1435" s="52"/>
      <c r="CQ1435" s="52"/>
      <c r="CR1435" s="52"/>
      <c r="CS1435" s="52"/>
      <c r="CT1435" s="52"/>
      <c r="CU1435" s="52"/>
      <c r="CV1435" s="52"/>
      <c r="CW1435" s="52"/>
      <c r="CX1435" s="52"/>
      <c r="CY1435" s="52"/>
      <c r="CZ1435" s="52"/>
      <c r="DA1435" s="52"/>
      <c r="DB1435" s="52"/>
      <c r="DC1435" s="52"/>
      <c r="DD1435" s="52"/>
      <c r="DE1435" s="52"/>
      <c r="DF1435" s="52"/>
      <c r="DG1435" s="52"/>
      <c r="DH1435" s="52"/>
      <c r="DI1435" s="52"/>
      <c r="DJ1435" s="52"/>
      <c r="DK1435" s="52"/>
      <c r="DL1435" s="52"/>
      <c r="DM1435" s="52"/>
      <c r="DN1435" s="52"/>
      <c r="DO1435" s="52"/>
      <c r="DP1435" s="52"/>
      <c r="DQ1435" s="52"/>
      <c r="DR1435" s="52"/>
      <c r="DS1435" s="52"/>
      <c r="DT1435" s="52"/>
      <c r="DU1435" s="52"/>
      <c r="DV1435" s="52"/>
      <c r="DW1435" s="52"/>
      <c r="DX1435" s="52"/>
      <c r="DY1435" s="52"/>
    </row>
    <row r="1436" spans="1:129" x14ac:dyDescent="0.25">
      <c r="A1436" s="19" t="s">
        <v>10</v>
      </c>
      <c r="B1436" s="5">
        <v>0</v>
      </c>
      <c r="D1436" s="5">
        <f t="shared" si="234"/>
        <v>0</v>
      </c>
      <c r="F1436" s="5">
        <f t="shared" si="235"/>
        <v>0</v>
      </c>
      <c r="I1436" s="52"/>
      <c r="J1436" s="133"/>
      <c r="K1436" s="55"/>
      <c r="L1436" s="52"/>
      <c r="M1436" s="55"/>
      <c r="N1436" s="52"/>
      <c r="O1436" s="52"/>
      <c r="P1436" s="95"/>
      <c r="Q1436" s="52"/>
      <c r="R1436" s="52"/>
      <c r="S1436" s="52"/>
      <c r="T1436" s="52"/>
      <c r="U1436" s="52"/>
      <c r="V1436" s="52"/>
      <c r="W1436" s="52"/>
      <c r="X1436" s="52"/>
      <c r="Y1436" s="52"/>
      <c r="Z1436" s="52"/>
      <c r="AA1436" s="52"/>
      <c r="AB1436" s="52"/>
      <c r="AC1436" s="52"/>
      <c r="AD1436" s="52"/>
      <c r="AE1436" s="52"/>
      <c r="AF1436" s="52"/>
      <c r="AG1436" s="52"/>
      <c r="AH1436" s="52"/>
      <c r="AI1436" s="52"/>
      <c r="AJ1436" s="52"/>
      <c r="AK1436" s="52"/>
      <c r="AL1436" s="52"/>
      <c r="AM1436" s="52"/>
      <c r="AN1436" s="52"/>
      <c r="AO1436" s="52"/>
      <c r="AP1436" s="52"/>
      <c r="AQ1436" s="52"/>
      <c r="AR1436" s="52"/>
      <c r="AS1436" s="52"/>
      <c r="AT1436" s="52"/>
      <c r="AU1436" s="52"/>
      <c r="AV1436" s="52"/>
      <c r="AW1436" s="52"/>
      <c r="AX1436" s="52"/>
      <c r="AY1436" s="52"/>
      <c r="AZ1436" s="52"/>
      <c r="BA1436" s="52"/>
      <c r="BB1436" s="52"/>
      <c r="BC1436" s="52"/>
      <c r="BD1436" s="52"/>
      <c r="BE1436" s="52"/>
      <c r="BF1436" s="52"/>
      <c r="BG1436" s="52"/>
      <c r="BH1436" s="52"/>
      <c r="BI1436" s="52"/>
      <c r="BJ1436" s="52"/>
      <c r="BK1436" s="52"/>
      <c r="BL1436" s="52"/>
      <c r="BM1436" s="52"/>
      <c r="BN1436" s="52"/>
      <c r="BO1436" s="52"/>
      <c r="BP1436" s="52"/>
      <c r="BQ1436" s="52"/>
      <c r="BR1436" s="52"/>
      <c r="BS1436" s="52"/>
      <c r="BT1436" s="52"/>
      <c r="BU1436" s="52"/>
      <c r="BV1436" s="52"/>
      <c r="BW1436" s="52"/>
      <c r="BX1436" s="52"/>
      <c r="BY1436" s="52"/>
      <c r="BZ1436" s="52"/>
      <c r="CA1436" s="52"/>
      <c r="CB1436" s="52"/>
      <c r="CC1436" s="52"/>
      <c r="CD1436" s="52"/>
      <c r="CE1436" s="52"/>
      <c r="CF1436" s="52"/>
      <c r="CG1436" s="52"/>
      <c r="CH1436" s="52"/>
      <c r="CI1436" s="52"/>
      <c r="CJ1436" s="52"/>
      <c r="CK1436" s="52"/>
      <c r="CL1436" s="52"/>
      <c r="CM1436" s="52"/>
      <c r="CN1436" s="52"/>
      <c r="CO1436" s="52"/>
      <c r="CP1436" s="52"/>
      <c r="CQ1436" s="52"/>
      <c r="CR1436" s="52"/>
      <c r="CS1436" s="52"/>
      <c r="CT1436" s="52"/>
      <c r="CU1436" s="52"/>
      <c r="CV1436" s="52"/>
      <c r="CW1436" s="52"/>
      <c r="CX1436" s="52"/>
      <c r="CY1436" s="52"/>
      <c r="CZ1436" s="52"/>
      <c r="DA1436" s="52"/>
      <c r="DB1436" s="52"/>
      <c r="DC1436" s="52"/>
      <c r="DD1436" s="52"/>
      <c r="DE1436" s="52"/>
      <c r="DF1436" s="52"/>
      <c r="DG1436" s="52"/>
      <c r="DH1436" s="52"/>
      <c r="DI1436" s="52"/>
      <c r="DJ1436" s="52"/>
      <c r="DK1436" s="52"/>
      <c r="DL1436" s="52"/>
      <c r="DM1436" s="52"/>
      <c r="DN1436" s="52"/>
      <c r="DO1436" s="52"/>
      <c r="DP1436" s="52"/>
      <c r="DQ1436" s="52"/>
      <c r="DR1436" s="52"/>
      <c r="DS1436" s="52"/>
      <c r="DT1436" s="52"/>
      <c r="DU1436" s="52"/>
      <c r="DV1436" s="52"/>
      <c r="DW1436" s="52"/>
      <c r="DX1436" s="52"/>
      <c r="DY1436" s="52"/>
    </row>
    <row r="1437" spans="1:129" x14ac:dyDescent="0.25">
      <c r="A1437" s="19" t="s">
        <v>11</v>
      </c>
      <c r="B1437" s="5">
        <v>0</v>
      </c>
      <c r="D1437" s="5">
        <f t="shared" si="234"/>
        <v>0</v>
      </c>
      <c r="F1437" s="5">
        <f t="shared" si="235"/>
        <v>0</v>
      </c>
      <c r="I1437" s="52"/>
      <c r="J1437" s="133"/>
      <c r="K1437" s="55"/>
      <c r="L1437" s="52"/>
      <c r="M1437" s="55"/>
      <c r="N1437" s="52"/>
      <c r="O1437" s="52"/>
      <c r="P1437" s="95"/>
      <c r="Q1437" s="52"/>
      <c r="R1437" s="52"/>
      <c r="S1437" s="52"/>
      <c r="T1437" s="52"/>
      <c r="U1437" s="52"/>
      <c r="V1437" s="52"/>
      <c r="W1437" s="52"/>
      <c r="X1437" s="52"/>
      <c r="Y1437" s="52"/>
      <c r="Z1437" s="52"/>
      <c r="AA1437" s="52"/>
      <c r="AB1437" s="52"/>
      <c r="AC1437" s="52"/>
      <c r="AD1437" s="52"/>
      <c r="AE1437" s="52"/>
      <c r="AF1437" s="52"/>
      <c r="AG1437" s="52"/>
      <c r="AH1437" s="52"/>
      <c r="AI1437" s="52"/>
      <c r="AJ1437" s="52"/>
      <c r="AK1437" s="52"/>
      <c r="AL1437" s="52"/>
      <c r="AM1437" s="52"/>
      <c r="AN1437" s="52"/>
      <c r="AO1437" s="52"/>
      <c r="AP1437" s="52"/>
      <c r="AQ1437" s="52"/>
      <c r="AR1437" s="52"/>
      <c r="AS1437" s="52"/>
      <c r="AT1437" s="52"/>
      <c r="AU1437" s="52"/>
      <c r="AV1437" s="52"/>
      <c r="AW1437" s="52"/>
      <c r="AX1437" s="52"/>
      <c r="AY1437" s="52"/>
      <c r="AZ1437" s="52"/>
      <c r="BA1437" s="52"/>
      <c r="BB1437" s="52"/>
      <c r="BC1437" s="52"/>
      <c r="BD1437" s="52"/>
      <c r="BE1437" s="52"/>
      <c r="BF1437" s="52"/>
      <c r="BG1437" s="52"/>
      <c r="BH1437" s="52"/>
      <c r="BI1437" s="52"/>
      <c r="BJ1437" s="52"/>
      <c r="BK1437" s="52"/>
      <c r="BL1437" s="52"/>
      <c r="BM1437" s="52"/>
      <c r="BN1437" s="52"/>
      <c r="BO1437" s="52"/>
      <c r="BP1437" s="52"/>
      <c r="BQ1437" s="52"/>
      <c r="BR1437" s="52"/>
      <c r="BS1437" s="52"/>
      <c r="BT1437" s="52"/>
      <c r="BU1437" s="52"/>
      <c r="BV1437" s="52"/>
      <c r="BW1437" s="52"/>
      <c r="BX1437" s="52"/>
      <c r="BY1437" s="52"/>
      <c r="BZ1437" s="52"/>
      <c r="CA1437" s="52"/>
      <c r="CB1437" s="52"/>
      <c r="CC1437" s="52"/>
      <c r="CD1437" s="52"/>
      <c r="CE1437" s="52"/>
      <c r="CF1437" s="52"/>
      <c r="CG1437" s="52"/>
      <c r="CH1437" s="52"/>
      <c r="CI1437" s="52"/>
      <c r="CJ1437" s="52"/>
      <c r="CK1437" s="52"/>
      <c r="CL1437" s="52"/>
      <c r="CM1437" s="52"/>
      <c r="CN1437" s="52"/>
      <c r="CO1437" s="52"/>
      <c r="CP1437" s="52"/>
      <c r="CQ1437" s="52"/>
      <c r="CR1437" s="52"/>
      <c r="CS1437" s="52"/>
      <c r="CT1437" s="52"/>
      <c r="CU1437" s="52"/>
      <c r="CV1437" s="52"/>
      <c r="CW1437" s="52"/>
      <c r="CX1437" s="52"/>
      <c r="CY1437" s="52"/>
      <c r="CZ1437" s="52"/>
      <c r="DA1437" s="52"/>
      <c r="DB1437" s="52"/>
      <c r="DC1437" s="52"/>
      <c r="DD1437" s="52"/>
      <c r="DE1437" s="52"/>
      <c r="DF1437" s="52"/>
      <c r="DG1437" s="52"/>
      <c r="DH1437" s="52"/>
      <c r="DI1437" s="52"/>
      <c r="DJ1437" s="52"/>
      <c r="DK1437" s="52"/>
      <c r="DL1437" s="52"/>
      <c r="DM1437" s="52"/>
      <c r="DN1437" s="52"/>
      <c r="DO1437" s="52"/>
      <c r="DP1437" s="52"/>
      <c r="DQ1437" s="52"/>
      <c r="DR1437" s="52"/>
      <c r="DS1437" s="52"/>
      <c r="DT1437" s="52"/>
      <c r="DU1437" s="52"/>
      <c r="DV1437" s="52"/>
      <c r="DW1437" s="52"/>
      <c r="DX1437" s="52"/>
      <c r="DY1437" s="52"/>
    </row>
    <row r="1438" spans="1:129" x14ac:dyDescent="0.25">
      <c r="A1438" s="19" t="s">
        <v>12</v>
      </c>
      <c r="B1438" s="5">
        <v>0</v>
      </c>
      <c r="D1438" s="5">
        <f t="shared" si="234"/>
        <v>0</v>
      </c>
      <c r="F1438" s="5">
        <f>SUM(J1438:BB1438)</f>
        <v>0</v>
      </c>
      <c r="I1438" s="52"/>
      <c r="J1438" s="133"/>
      <c r="K1438" s="55"/>
      <c r="L1438" s="52"/>
      <c r="M1438" s="55"/>
      <c r="N1438" s="52"/>
      <c r="O1438" s="52"/>
      <c r="P1438" s="95"/>
      <c r="Q1438" s="52"/>
      <c r="R1438" s="52"/>
      <c r="S1438" s="52"/>
      <c r="T1438" s="52"/>
      <c r="U1438" s="52"/>
      <c r="V1438" s="52"/>
      <c r="W1438" s="52"/>
      <c r="X1438" s="52"/>
      <c r="Y1438" s="52"/>
      <c r="Z1438" s="52"/>
      <c r="AA1438" s="52"/>
      <c r="AB1438" s="52"/>
      <c r="AC1438" s="52"/>
      <c r="AD1438" s="52"/>
      <c r="AE1438" s="52"/>
      <c r="AF1438" s="52"/>
      <c r="AG1438" s="52"/>
      <c r="AH1438" s="52"/>
      <c r="AI1438" s="52"/>
      <c r="AJ1438" s="52"/>
      <c r="AK1438" s="52"/>
      <c r="AL1438" s="52"/>
      <c r="AM1438" s="52"/>
      <c r="AN1438" s="52"/>
      <c r="AO1438" s="52"/>
      <c r="AP1438" s="52"/>
      <c r="AQ1438" s="52"/>
      <c r="AR1438" s="52"/>
      <c r="AS1438" s="52"/>
      <c r="AT1438" s="52"/>
      <c r="AU1438" s="52"/>
      <c r="AV1438" s="52"/>
      <c r="AW1438" s="52"/>
      <c r="AX1438" s="52"/>
      <c r="AY1438" s="52"/>
      <c r="AZ1438" s="52"/>
      <c r="BA1438" s="52"/>
      <c r="BB1438" s="52"/>
      <c r="BC1438" s="52"/>
      <c r="BD1438" s="52"/>
      <c r="BE1438" s="52"/>
      <c r="BF1438" s="52"/>
      <c r="BG1438" s="52"/>
      <c r="BH1438" s="52"/>
      <c r="BI1438" s="52"/>
      <c r="BJ1438" s="52"/>
      <c r="BK1438" s="52"/>
      <c r="BL1438" s="52"/>
      <c r="BM1438" s="52"/>
      <c r="BN1438" s="52"/>
      <c r="BO1438" s="52"/>
      <c r="BP1438" s="52"/>
      <c r="BQ1438" s="52"/>
      <c r="BR1438" s="52"/>
      <c r="BS1438" s="52"/>
      <c r="BT1438" s="52"/>
      <c r="BU1438" s="52"/>
      <c r="BV1438" s="52"/>
      <c r="BW1438" s="52"/>
      <c r="BX1438" s="52"/>
      <c r="BY1438" s="52"/>
      <c r="BZ1438" s="52"/>
      <c r="CA1438" s="52"/>
      <c r="CB1438" s="52"/>
      <c r="CC1438" s="52"/>
      <c r="CD1438" s="52"/>
      <c r="CE1438" s="52"/>
      <c r="CF1438" s="52"/>
      <c r="CG1438" s="52"/>
      <c r="CH1438" s="52"/>
      <c r="CI1438" s="52"/>
      <c r="CJ1438" s="52"/>
      <c r="CK1438" s="52"/>
      <c r="CL1438" s="52"/>
      <c r="CM1438" s="52"/>
      <c r="CN1438" s="52"/>
      <c r="CO1438" s="52"/>
      <c r="CP1438" s="52"/>
      <c r="CQ1438" s="52"/>
      <c r="CR1438" s="52"/>
      <c r="CS1438" s="52"/>
      <c r="CT1438" s="52"/>
      <c r="CU1438" s="52"/>
      <c r="CV1438" s="52"/>
      <c r="CW1438" s="52"/>
      <c r="CX1438" s="52"/>
      <c r="CY1438" s="52"/>
      <c r="CZ1438" s="52"/>
      <c r="DA1438" s="52"/>
      <c r="DB1438" s="52"/>
      <c r="DC1438" s="52"/>
      <c r="DD1438" s="52"/>
      <c r="DE1438" s="52"/>
      <c r="DF1438" s="52"/>
      <c r="DG1438" s="52"/>
      <c r="DH1438" s="52"/>
      <c r="DI1438" s="52"/>
      <c r="DJ1438" s="52"/>
      <c r="DK1438" s="52"/>
      <c r="DL1438" s="52"/>
      <c r="DM1438" s="52"/>
      <c r="DN1438" s="52"/>
      <c r="DO1438" s="52"/>
      <c r="DP1438" s="52"/>
      <c r="DQ1438" s="52"/>
      <c r="DR1438" s="52"/>
      <c r="DS1438" s="52"/>
      <c r="DT1438" s="52"/>
      <c r="DU1438" s="52"/>
      <c r="DV1438" s="52"/>
      <c r="DW1438" s="52"/>
      <c r="DX1438" s="52"/>
      <c r="DY1438" s="52"/>
    </row>
    <row r="1439" spans="1:129" x14ac:dyDescent="0.25">
      <c r="A1439" s="19" t="s">
        <v>13</v>
      </c>
      <c r="B1439" s="5">
        <v>0</v>
      </c>
      <c r="D1439" s="5">
        <f t="shared" si="234"/>
        <v>0</v>
      </c>
      <c r="F1439" s="5">
        <f t="shared" ref="F1439:F1441" si="236">SUM(J1439:BB1439)</f>
        <v>0</v>
      </c>
      <c r="I1439" s="52"/>
      <c r="J1439" s="133"/>
      <c r="K1439" s="55"/>
      <c r="L1439" s="52"/>
      <c r="M1439" s="55"/>
      <c r="N1439" s="52"/>
      <c r="O1439" s="52"/>
      <c r="P1439" s="95"/>
      <c r="Q1439" s="52"/>
      <c r="R1439" s="52"/>
      <c r="S1439" s="52"/>
      <c r="T1439" s="52"/>
      <c r="U1439" s="52"/>
      <c r="V1439" s="52"/>
      <c r="W1439" s="52"/>
      <c r="X1439" s="52"/>
      <c r="Y1439" s="52"/>
      <c r="Z1439" s="52"/>
      <c r="AA1439" s="52"/>
      <c r="AB1439" s="52"/>
      <c r="AC1439" s="52"/>
      <c r="AD1439" s="52"/>
      <c r="AE1439" s="52"/>
      <c r="AF1439" s="52"/>
      <c r="AG1439" s="52"/>
      <c r="AH1439" s="52"/>
      <c r="AI1439" s="52"/>
      <c r="AJ1439" s="52"/>
      <c r="AK1439" s="52"/>
      <c r="AL1439" s="52"/>
      <c r="AM1439" s="52"/>
      <c r="AN1439" s="52"/>
      <c r="AO1439" s="52"/>
      <c r="AP1439" s="52"/>
      <c r="AQ1439" s="52"/>
      <c r="AR1439" s="52"/>
      <c r="AS1439" s="52"/>
      <c r="AT1439" s="52"/>
      <c r="AU1439" s="52"/>
      <c r="AV1439" s="52"/>
      <c r="AW1439" s="52"/>
      <c r="AX1439" s="52"/>
      <c r="AY1439" s="52"/>
      <c r="AZ1439" s="52"/>
      <c r="BA1439" s="52"/>
      <c r="BB1439" s="52"/>
      <c r="BC1439" s="52"/>
      <c r="BD1439" s="52"/>
      <c r="BE1439" s="52"/>
      <c r="BF1439" s="52"/>
      <c r="BG1439" s="52"/>
      <c r="BH1439" s="52"/>
      <c r="BI1439" s="52"/>
      <c r="BJ1439" s="52"/>
      <c r="BK1439" s="52"/>
      <c r="BL1439" s="52"/>
      <c r="BM1439" s="52"/>
      <c r="BN1439" s="52"/>
      <c r="BO1439" s="52"/>
      <c r="BP1439" s="52"/>
      <c r="BQ1439" s="52"/>
      <c r="BR1439" s="52"/>
      <c r="BS1439" s="52"/>
      <c r="BT1439" s="52"/>
      <c r="BU1439" s="52"/>
      <c r="BV1439" s="52"/>
      <c r="BW1439" s="52"/>
      <c r="BX1439" s="52"/>
      <c r="BY1439" s="52"/>
      <c r="BZ1439" s="52"/>
      <c r="CA1439" s="52"/>
      <c r="CB1439" s="52"/>
      <c r="CC1439" s="52"/>
      <c r="CD1439" s="52"/>
      <c r="CE1439" s="52"/>
      <c r="CF1439" s="52"/>
      <c r="CG1439" s="52"/>
      <c r="CH1439" s="52"/>
      <c r="CI1439" s="52"/>
      <c r="CJ1439" s="52"/>
      <c r="CK1439" s="52"/>
      <c r="CL1439" s="52"/>
      <c r="CM1439" s="52"/>
      <c r="CN1439" s="52"/>
      <c r="CO1439" s="52"/>
      <c r="CP1439" s="52"/>
      <c r="CQ1439" s="52"/>
      <c r="CR1439" s="52"/>
      <c r="CS1439" s="52"/>
      <c r="CT1439" s="52"/>
      <c r="CU1439" s="52"/>
      <c r="CV1439" s="52"/>
      <c r="CW1439" s="52"/>
      <c r="CX1439" s="52"/>
      <c r="CY1439" s="52"/>
      <c r="CZ1439" s="52"/>
      <c r="DA1439" s="52"/>
      <c r="DB1439" s="52"/>
      <c r="DC1439" s="52"/>
      <c r="DD1439" s="52"/>
      <c r="DE1439" s="52"/>
      <c r="DF1439" s="52"/>
      <c r="DG1439" s="52"/>
      <c r="DH1439" s="52"/>
      <c r="DI1439" s="52"/>
      <c r="DJ1439" s="52"/>
      <c r="DK1439" s="52"/>
      <c r="DL1439" s="52"/>
      <c r="DM1439" s="52"/>
      <c r="DN1439" s="52"/>
      <c r="DO1439" s="52"/>
      <c r="DP1439" s="52"/>
      <c r="DQ1439" s="52"/>
      <c r="DR1439" s="52"/>
      <c r="DS1439" s="52"/>
      <c r="DT1439" s="52"/>
      <c r="DU1439" s="52"/>
      <c r="DV1439" s="52"/>
      <c r="DW1439" s="52"/>
      <c r="DX1439" s="52"/>
      <c r="DY1439" s="52"/>
    </row>
    <row r="1440" spans="1:129" x14ac:dyDescent="0.25">
      <c r="A1440" s="19" t="s">
        <v>14</v>
      </c>
      <c r="B1440" s="5">
        <v>0</v>
      </c>
      <c r="D1440" s="5">
        <f t="shared" si="234"/>
        <v>0</v>
      </c>
      <c r="F1440" s="5">
        <f t="shared" si="236"/>
        <v>0</v>
      </c>
      <c r="I1440" s="52"/>
      <c r="J1440" s="133"/>
      <c r="K1440" s="55"/>
      <c r="L1440" s="52"/>
      <c r="M1440" s="55"/>
      <c r="N1440" s="52"/>
      <c r="O1440" s="52"/>
      <c r="P1440" s="95"/>
      <c r="Q1440" s="52"/>
      <c r="R1440" s="52"/>
      <c r="S1440" s="52"/>
      <c r="T1440" s="52"/>
      <c r="U1440" s="52"/>
      <c r="V1440" s="52"/>
      <c r="W1440" s="52"/>
      <c r="X1440" s="52"/>
      <c r="Y1440" s="52"/>
      <c r="Z1440" s="52"/>
      <c r="AA1440" s="52"/>
      <c r="AB1440" s="52"/>
      <c r="AC1440" s="52"/>
      <c r="AD1440" s="52"/>
      <c r="AE1440" s="52"/>
      <c r="AF1440" s="52"/>
      <c r="AG1440" s="52"/>
      <c r="AH1440" s="52"/>
      <c r="AI1440" s="52"/>
      <c r="AJ1440" s="52"/>
      <c r="AK1440" s="52"/>
      <c r="AL1440" s="52"/>
      <c r="AM1440" s="52"/>
      <c r="AN1440" s="52"/>
      <c r="AO1440" s="52"/>
      <c r="AP1440" s="52"/>
      <c r="AQ1440" s="52"/>
      <c r="AR1440" s="52"/>
      <c r="AS1440" s="52"/>
      <c r="AT1440" s="52"/>
      <c r="AU1440" s="52"/>
      <c r="AV1440" s="52"/>
      <c r="AW1440" s="52"/>
      <c r="AX1440" s="52"/>
      <c r="AY1440" s="52"/>
      <c r="AZ1440" s="52"/>
      <c r="BA1440" s="52"/>
      <c r="BB1440" s="52"/>
      <c r="BC1440" s="52"/>
      <c r="BD1440" s="52"/>
      <c r="BE1440" s="52"/>
      <c r="BF1440" s="52"/>
      <c r="BG1440" s="52"/>
      <c r="BH1440" s="52"/>
      <c r="BI1440" s="52"/>
      <c r="BJ1440" s="52"/>
      <c r="BK1440" s="52"/>
      <c r="BL1440" s="52"/>
      <c r="BM1440" s="52"/>
      <c r="BN1440" s="52"/>
      <c r="BO1440" s="52"/>
      <c r="BP1440" s="52"/>
      <c r="BQ1440" s="52"/>
      <c r="BR1440" s="52"/>
      <c r="BS1440" s="52"/>
      <c r="BT1440" s="52"/>
      <c r="BU1440" s="52"/>
      <c r="BV1440" s="52"/>
      <c r="BW1440" s="52"/>
      <c r="BX1440" s="52"/>
      <c r="BY1440" s="52"/>
      <c r="BZ1440" s="52"/>
      <c r="CA1440" s="52"/>
      <c r="CB1440" s="52"/>
      <c r="CC1440" s="52"/>
      <c r="CD1440" s="52"/>
      <c r="CE1440" s="52"/>
      <c r="CF1440" s="52"/>
      <c r="CG1440" s="52"/>
      <c r="CH1440" s="52"/>
      <c r="CI1440" s="52"/>
      <c r="CJ1440" s="52"/>
      <c r="CK1440" s="52"/>
      <c r="CL1440" s="52"/>
      <c r="CM1440" s="52"/>
      <c r="CN1440" s="52"/>
      <c r="CO1440" s="52"/>
      <c r="CP1440" s="52"/>
      <c r="CQ1440" s="52"/>
      <c r="CR1440" s="52"/>
      <c r="CS1440" s="52"/>
      <c r="CT1440" s="52"/>
      <c r="CU1440" s="52"/>
      <c r="CV1440" s="52"/>
      <c r="CW1440" s="52"/>
      <c r="CX1440" s="52"/>
      <c r="CY1440" s="52"/>
      <c r="CZ1440" s="52"/>
      <c r="DA1440" s="52"/>
      <c r="DB1440" s="52"/>
      <c r="DC1440" s="52"/>
      <c r="DD1440" s="52"/>
      <c r="DE1440" s="52"/>
      <c r="DF1440" s="52"/>
      <c r="DG1440" s="52"/>
      <c r="DH1440" s="52"/>
      <c r="DI1440" s="52"/>
      <c r="DJ1440" s="52"/>
      <c r="DK1440" s="52"/>
      <c r="DL1440" s="52"/>
      <c r="DM1440" s="52"/>
      <c r="DN1440" s="52"/>
      <c r="DO1440" s="52"/>
      <c r="DP1440" s="52"/>
      <c r="DQ1440" s="52"/>
      <c r="DR1440" s="52"/>
      <c r="DS1440" s="52"/>
      <c r="DT1440" s="52"/>
      <c r="DU1440" s="52"/>
      <c r="DV1440" s="52"/>
      <c r="DW1440" s="52"/>
      <c r="DX1440" s="52"/>
      <c r="DY1440" s="52"/>
    </row>
    <row r="1441" spans="1:129" x14ac:dyDescent="0.25">
      <c r="A1441" s="19" t="s">
        <v>15</v>
      </c>
      <c r="B1441" s="5">
        <v>0</v>
      </c>
      <c r="D1441" s="5">
        <f t="shared" si="234"/>
        <v>0</v>
      </c>
      <c r="F1441" s="5">
        <f t="shared" si="236"/>
        <v>0</v>
      </c>
      <c r="I1441" s="52"/>
      <c r="J1441" s="133"/>
      <c r="K1441" s="55"/>
      <c r="L1441" s="52"/>
      <c r="M1441" s="55"/>
      <c r="N1441" s="52"/>
      <c r="O1441" s="52"/>
      <c r="P1441" s="95"/>
      <c r="Q1441" s="52"/>
      <c r="R1441" s="52"/>
      <c r="S1441" s="52"/>
      <c r="T1441" s="52"/>
      <c r="U1441" s="52"/>
      <c r="V1441" s="52"/>
      <c r="W1441" s="52"/>
      <c r="X1441" s="52"/>
      <c r="Y1441" s="52"/>
      <c r="Z1441" s="52"/>
      <c r="AA1441" s="52"/>
      <c r="AB1441" s="52"/>
      <c r="AC1441" s="52"/>
      <c r="AD1441" s="52"/>
      <c r="AE1441" s="52"/>
      <c r="AF1441" s="52"/>
      <c r="AG1441" s="52"/>
      <c r="AH1441" s="52"/>
      <c r="AI1441" s="52"/>
      <c r="AJ1441" s="52"/>
      <c r="AK1441" s="52"/>
      <c r="AL1441" s="52"/>
      <c r="AM1441" s="52"/>
      <c r="AN1441" s="52"/>
      <c r="AO1441" s="52"/>
      <c r="AP1441" s="52"/>
      <c r="AQ1441" s="52"/>
      <c r="AR1441" s="52"/>
      <c r="AS1441" s="52"/>
      <c r="AT1441" s="52"/>
      <c r="AU1441" s="52"/>
      <c r="AV1441" s="52"/>
      <c r="AW1441" s="52"/>
      <c r="AX1441" s="52"/>
      <c r="AY1441" s="52"/>
      <c r="AZ1441" s="52"/>
      <c r="BA1441" s="52"/>
      <c r="BB1441" s="52"/>
      <c r="BC1441" s="52"/>
      <c r="BD1441" s="52"/>
      <c r="BE1441" s="52"/>
      <c r="BF1441" s="52"/>
      <c r="BG1441" s="52"/>
      <c r="BH1441" s="52"/>
      <c r="BI1441" s="52"/>
      <c r="BJ1441" s="52"/>
      <c r="BK1441" s="52"/>
      <c r="BL1441" s="52"/>
      <c r="BM1441" s="52"/>
      <c r="BN1441" s="52"/>
      <c r="BO1441" s="52"/>
      <c r="BP1441" s="52"/>
      <c r="BQ1441" s="52"/>
      <c r="BR1441" s="52"/>
      <c r="BS1441" s="52"/>
      <c r="BT1441" s="52"/>
      <c r="BU1441" s="52"/>
      <c r="BV1441" s="52"/>
      <c r="BW1441" s="52"/>
      <c r="BX1441" s="52"/>
      <c r="BY1441" s="52"/>
      <c r="BZ1441" s="52"/>
      <c r="CA1441" s="52"/>
      <c r="CB1441" s="52"/>
      <c r="CC1441" s="52"/>
      <c r="CD1441" s="52"/>
      <c r="CE1441" s="52"/>
      <c r="CF1441" s="52"/>
      <c r="CG1441" s="52"/>
      <c r="CH1441" s="52"/>
      <c r="CI1441" s="52"/>
      <c r="CJ1441" s="52"/>
      <c r="CK1441" s="52"/>
      <c r="CL1441" s="52"/>
      <c r="CM1441" s="52"/>
      <c r="CN1441" s="52"/>
      <c r="CO1441" s="52"/>
      <c r="CP1441" s="52"/>
      <c r="CQ1441" s="52"/>
      <c r="CR1441" s="52"/>
      <c r="CS1441" s="52"/>
      <c r="CT1441" s="52"/>
      <c r="CU1441" s="52"/>
      <c r="CV1441" s="52"/>
      <c r="CW1441" s="52"/>
      <c r="CX1441" s="52"/>
      <c r="CY1441" s="52"/>
      <c r="CZ1441" s="52"/>
      <c r="DA1441" s="52"/>
      <c r="DB1441" s="52"/>
      <c r="DC1441" s="52"/>
      <c r="DD1441" s="52"/>
      <c r="DE1441" s="52"/>
      <c r="DF1441" s="52"/>
      <c r="DG1441" s="52"/>
      <c r="DH1441" s="52"/>
      <c r="DI1441" s="52"/>
      <c r="DJ1441" s="52"/>
      <c r="DK1441" s="52"/>
      <c r="DL1441" s="52"/>
      <c r="DM1441" s="52"/>
      <c r="DN1441" s="52"/>
      <c r="DO1441" s="52"/>
      <c r="DP1441" s="52"/>
      <c r="DQ1441" s="52"/>
      <c r="DR1441" s="52"/>
      <c r="DS1441" s="52"/>
      <c r="DT1441" s="52"/>
      <c r="DU1441" s="52"/>
      <c r="DV1441" s="52"/>
      <c r="DW1441" s="52"/>
      <c r="DX1441" s="52"/>
      <c r="DY1441" s="52"/>
    </row>
    <row r="1442" spans="1:129" x14ac:dyDescent="0.25">
      <c r="A1442" s="6" t="s">
        <v>16</v>
      </c>
      <c r="B1442" s="7">
        <f>SUM(B1430:B1441)</f>
        <v>4000</v>
      </c>
      <c r="D1442" s="23">
        <f>SUM(D1430:D1441)</f>
        <v>462</v>
      </c>
      <c r="F1442" s="7">
        <f>SUM(F1430:F1441)</f>
        <v>3538</v>
      </c>
      <c r="I1442" s="52"/>
      <c r="J1442" s="133"/>
      <c r="K1442" s="55"/>
      <c r="L1442" s="52"/>
      <c r="M1442" s="55"/>
      <c r="N1442" s="52"/>
      <c r="O1442" s="52"/>
      <c r="P1442" s="95"/>
      <c r="Q1442" s="52"/>
      <c r="R1442" s="52"/>
      <c r="S1442" s="52"/>
      <c r="T1442" s="52"/>
      <c r="U1442" s="52"/>
      <c r="V1442" s="52"/>
      <c r="W1442" s="52"/>
      <c r="X1442" s="52"/>
      <c r="Y1442" s="52"/>
      <c r="Z1442" s="52"/>
      <c r="AA1442" s="52"/>
      <c r="AB1442" s="52"/>
      <c r="AC1442" s="52"/>
      <c r="AD1442" s="52"/>
      <c r="AE1442" s="52"/>
      <c r="AF1442" s="52"/>
      <c r="AG1442" s="52"/>
      <c r="AH1442" s="52"/>
      <c r="AI1442" s="52"/>
      <c r="AJ1442" s="52"/>
      <c r="AK1442" s="52"/>
      <c r="AL1442" s="52"/>
      <c r="AM1442" s="52"/>
      <c r="AN1442" s="52"/>
      <c r="AO1442" s="52"/>
      <c r="AP1442" s="52"/>
      <c r="AQ1442" s="52"/>
      <c r="AR1442" s="52"/>
      <c r="AS1442" s="52"/>
      <c r="AT1442" s="52"/>
      <c r="AU1442" s="52"/>
      <c r="AV1442" s="52"/>
      <c r="AW1442" s="52"/>
      <c r="AX1442" s="52"/>
      <c r="AY1442" s="52"/>
      <c r="AZ1442" s="52"/>
      <c r="BA1442" s="52"/>
      <c r="BB1442" s="52"/>
      <c r="BC1442" s="52"/>
      <c r="BD1442" s="52"/>
      <c r="BE1442" s="52"/>
      <c r="BF1442" s="52"/>
      <c r="BG1442" s="52"/>
      <c r="BH1442" s="52"/>
      <c r="BI1442" s="52"/>
      <c r="BJ1442" s="52"/>
      <c r="BK1442" s="52"/>
      <c r="BL1442" s="52"/>
      <c r="BM1442" s="52"/>
      <c r="BN1442" s="52"/>
      <c r="BO1442" s="52"/>
      <c r="BP1442" s="52"/>
      <c r="BQ1442" s="52"/>
      <c r="BR1442" s="52"/>
      <c r="BS1442" s="52"/>
      <c r="BT1442" s="52"/>
      <c r="BU1442" s="52"/>
      <c r="BV1442" s="52"/>
      <c r="BW1442" s="52"/>
      <c r="BX1442" s="52"/>
      <c r="BY1442" s="52"/>
      <c r="BZ1442" s="52"/>
      <c r="CA1442" s="52"/>
      <c r="CB1442" s="52"/>
      <c r="CC1442" s="52"/>
      <c r="CD1442" s="52"/>
      <c r="CE1442" s="52"/>
      <c r="CF1442" s="52"/>
      <c r="CG1442" s="52"/>
      <c r="CH1442" s="52"/>
      <c r="CI1442" s="52"/>
      <c r="CJ1442" s="52"/>
      <c r="CK1442" s="52"/>
      <c r="CL1442" s="52"/>
      <c r="CM1442" s="52"/>
      <c r="CN1442" s="52"/>
      <c r="CO1442" s="52"/>
      <c r="CP1442" s="52"/>
      <c r="CQ1442" s="52"/>
      <c r="CR1442" s="52"/>
      <c r="CS1442" s="52"/>
      <c r="CT1442" s="52"/>
      <c r="CU1442" s="52"/>
      <c r="CV1442" s="52"/>
      <c r="CW1442" s="52"/>
      <c r="CX1442" s="52"/>
      <c r="CY1442" s="52"/>
      <c r="CZ1442" s="52"/>
      <c r="DA1442" s="52"/>
      <c r="DB1442" s="52"/>
      <c r="DC1442" s="52"/>
      <c r="DD1442" s="52"/>
      <c r="DE1442" s="52"/>
      <c r="DF1442" s="52"/>
      <c r="DG1442" s="52"/>
      <c r="DH1442" s="52"/>
      <c r="DI1442" s="52"/>
      <c r="DJ1442" s="52"/>
      <c r="DK1442" s="52"/>
      <c r="DL1442" s="52"/>
      <c r="DM1442" s="52"/>
      <c r="DN1442" s="52"/>
      <c r="DO1442" s="52"/>
      <c r="DP1442" s="52"/>
      <c r="DQ1442" s="52"/>
      <c r="DR1442" s="52"/>
      <c r="DS1442" s="52"/>
      <c r="DT1442" s="52"/>
      <c r="DU1442" s="52"/>
      <c r="DV1442" s="52"/>
      <c r="DW1442" s="52"/>
      <c r="DX1442" s="52"/>
      <c r="DY1442" s="52"/>
    </row>
    <row r="1443" spans="1:129" x14ac:dyDescent="0.25">
      <c r="I1443" s="52"/>
      <c r="J1443" s="133"/>
      <c r="K1443" s="55"/>
      <c r="L1443" s="52"/>
      <c r="M1443" s="55"/>
      <c r="N1443" s="52"/>
      <c r="O1443" s="52"/>
      <c r="P1443" s="95"/>
      <c r="Q1443" s="52"/>
      <c r="R1443" s="52"/>
      <c r="S1443" s="52"/>
      <c r="T1443" s="52"/>
      <c r="U1443" s="52"/>
      <c r="V1443" s="52"/>
      <c r="W1443" s="52"/>
      <c r="X1443" s="52"/>
      <c r="Y1443" s="52"/>
      <c r="Z1443" s="52"/>
      <c r="AA1443" s="52"/>
      <c r="AB1443" s="52"/>
      <c r="AC1443" s="52"/>
      <c r="AD1443" s="52"/>
      <c r="AE1443" s="52"/>
      <c r="AF1443" s="52"/>
      <c r="AG1443" s="52"/>
      <c r="AH1443" s="52"/>
      <c r="AI1443" s="52"/>
      <c r="AJ1443" s="52"/>
      <c r="AK1443" s="52"/>
      <c r="AL1443" s="52"/>
      <c r="AM1443" s="52"/>
      <c r="AN1443" s="52"/>
      <c r="AO1443" s="52"/>
      <c r="AP1443" s="52"/>
      <c r="AQ1443" s="52"/>
      <c r="AR1443" s="52"/>
      <c r="AS1443" s="52"/>
      <c r="AT1443" s="52"/>
      <c r="AU1443" s="52"/>
      <c r="AV1443" s="52"/>
      <c r="AW1443" s="52"/>
      <c r="AX1443" s="52"/>
      <c r="AY1443" s="52"/>
      <c r="AZ1443" s="52"/>
      <c r="BA1443" s="52"/>
      <c r="BB1443" s="52"/>
      <c r="BC1443" s="52"/>
      <c r="BD1443" s="52"/>
      <c r="BE1443" s="52"/>
      <c r="BF1443" s="52"/>
      <c r="BG1443" s="52"/>
      <c r="BH1443" s="52"/>
      <c r="BI1443" s="52"/>
      <c r="BJ1443" s="52"/>
      <c r="BK1443" s="52"/>
      <c r="BL1443" s="52"/>
      <c r="BM1443" s="52"/>
      <c r="BN1443" s="52"/>
      <c r="BO1443" s="52"/>
      <c r="BP1443" s="52"/>
      <c r="BQ1443" s="52"/>
      <c r="BR1443" s="52"/>
      <c r="BS1443" s="52"/>
      <c r="BT1443" s="52"/>
      <c r="BU1443" s="52"/>
      <c r="BV1443" s="52"/>
      <c r="BW1443" s="52"/>
      <c r="BX1443" s="52"/>
      <c r="BY1443" s="52"/>
      <c r="BZ1443" s="52"/>
      <c r="CA1443" s="52"/>
      <c r="CB1443" s="52"/>
      <c r="CC1443" s="52"/>
      <c r="CD1443" s="52"/>
      <c r="CE1443" s="52"/>
      <c r="CF1443" s="52"/>
      <c r="CG1443" s="52"/>
      <c r="CH1443" s="52"/>
      <c r="CI1443" s="52"/>
      <c r="CJ1443" s="52"/>
      <c r="CK1443" s="52"/>
      <c r="CL1443" s="52"/>
      <c r="CM1443" s="52"/>
      <c r="CN1443" s="52"/>
      <c r="CO1443" s="52"/>
      <c r="CP1443" s="52"/>
      <c r="CQ1443" s="52"/>
      <c r="CR1443" s="52"/>
      <c r="CS1443" s="52"/>
      <c r="CT1443" s="52"/>
      <c r="CU1443" s="52"/>
      <c r="CV1443" s="52"/>
      <c r="CW1443" s="52"/>
      <c r="CX1443" s="52"/>
      <c r="CY1443" s="52"/>
      <c r="CZ1443" s="52"/>
      <c r="DA1443" s="52"/>
      <c r="DB1443" s="52"/>
      <c r="DC1443" s="52"/>
      <c r="DD1443" s="52"/>
      <c r="DE1443" s="52"/>
      <c r="DF1443" s="52"/>
      <c r="DG1443" s="52"/>
      <c r="DH1443" s="52"/>
      <c r="DI1443" s="52"/>
      <c r="DJ1443" s="52"/>
      <c r="DK1443" s="52"/>
      <c r="DL1443" s="52"/>
      <c r="DM1443" s="52"/>
      <c r="DN1443" s="52"/>
      <c r="DO1443" s="52"/>
      <c r="DP1443" s="52"/>
      <c r="DQ1443" s="52"/>
      <c r="DR1443" s="52"/>
      <c r="DS1443" s="52"/>
      <c r="DT1443" s="52"/>
      <c r="DU1443" s="52"/>
      <c r="DV1443" s="52"/>
      <c r="DW1443" s="52"/>
      <c r="DX1443" s="52"/>
      <c r="DY1443" s="52"/>
    </row>
    <row r="1444" spans="1:129" x14ac:dyDescent="0.25">
      <c r="I1444" s="52"/>
      <c r="J1444" s="133"/>
      <c r="K1444" s="55"/>
      <c r="L1444" s="52"/>
      <c r="M1444" s="55"/>
      <c r="N1444" s="52"/>
      <c r="O1444" s="52"/>
      <c r="P1444" s="95"/>
      <c r="Q1444" s="52"/>
      <c r="R1444" s="52"/>
      <c r="S1444" s="52"/>
      <c r="T1444" s="52"/>
      <c r="U1444" s="52"/>
      <c r="V1444" s="52"/>
      <c r="W1444" s="52"/>
      <c r="X1444" s="52"/>
      <c r="Y1444" s="52"/>
      <c r="Z1444" s="52"/>
      <c r="AA1444" s="52"/>
      <c r="AB1444" s="52"/>
      <c r="AC1444" s="52"/>
      <c r="AD1444" s="52"/>
      <c r="AE1444" s="52"/>
      <c r="AF1444" s="52"/>
      <c r="AG1444" s="52"/>
      <c r="AH1444" s="52"/>
      <c r="AI1444" s="52"/>
      <c r="AJ1444" s="52"/>
      <c r="AK1444" s="52"/>
      <c r="AL1444" s="52"/>
      <c r="AM1444" s="52"/>
      <c r="AN1444" s="52"/>
      <c r="AO1444" s="52"/>
      <c r="AP1444" s="52"/>
      <c r="AQ1444" s="52"/>
      <c r="AR1444" s="52"/>
      <c r="AS1444" s="52"/>
      <c r="AT1444" s="52"/>
      <c r="AU1444" s="52"/>
      <c r="AV1444" s="52"/>
      <c r="AW1444" s="52"/>
      <c r="AX1444" s="52"/>
      <c r="AY1444" s="52"/>
      <c r="AZ1444" s="52"/>
      <c r="BA1444" s="52"/>
      <c r="BB1444" s="52"/>
      <c r="BC1444" s="52"/>
      <c r="BD1444" s="52"/>
      <c r="BE1444" s="52"/>
      <c r="BF1444" s="52"/>
      <c r="BG1444" s="52"/>
      <c r="BH1444" s="52"/>
      <c r="BI1444" s="52"/>
      <c r="BJ1444" s="52"/>
      <c r="BK1444" s="52"/>
      <c r="BL1444" s="52"/>
      <c r="BM1444" s="52"/>
      <c r="BN1444" s="52"/>
      <c r="BO1444" s="52"/>
      <c r="BP1444" s="52"/>
      <c r="BQ1444" s="52"/>
      <c r="BR1444" s="52"/>
      <c r="BS1444" s="52"/>
      <c r="BT1444" s="52"/>
      <c r="BU1444" s="52"/>
      <c r="BV1444" s="52"/>
      <c r="BW1444" s="52"/>
      <c r="BX1444" s="52"/>
      <c r="BY1444" s="52"/>
      <c r="BZ1444" s="52"/>
      <c r="CA1444" s="52"/>
      <c r="CB1444" s="52"/>
      <c r="CC1444" s="52"/>
      <c r="CD1444" s="52"/>
      <c r="CE1444" s="52"/>
      <c r="CF1444" s="52"/>
      <c r="CG1444" s="52"/>
      <c r="CH1444" s="52"/>
      <c r="CI1444" s="52"/>
      <c r="CJ1444" s="52"/>
      <c r="CK1444" s="52"/>
      <c r="CL1444" s="52"/>
      <c r="CM1444" s="52"/>
      <c r="CN1444" s="52"/>
      <c r="CO1444" s="52"/>
      <c r="CP1444" s="52"/>
      <c r="CQ1444" s="52"/>
      <c r="CR1444" s="52"/>
      <c r="CS1444" s="52"/>
      <c r="CT1444" s="52"/>
      <c r="CU1444" s="52"/>
      <c r="CV1444" s="52"/>
      <c r="CW1444" s="52"/>
      <c r="CX1444" s="52"/>
      <c r="CY1444" s="52"/>
      <c r="CZ1444" s="52"/>
      <c r="DA1444" s="52"/>
      <c r="DB1444" s="52"/>
      <c r="DC1444" s="52"/>
      <c r="DD1444" s="52"/>
      <c r="DE1444" s="52"/>
      <c r="DF1444" s="52"/>
      <c r="DG1444" s="52"/>
      <c r="DH1444" s="52"/>
      <c r="DI1444" s="52"/>
      <c r="DJ1444" s="52"/>
      <c r="DK1444" s="52"/>
      <c r="DL1444" s="52"/>
      <c r="DM1444" s="52"/>
      <c r="DN1444" s="52"/>
      <c r="DO1444" s="52"/>
      <c r="DP1444" s="52"/>
      <c r="DQ1444" s="52"/>
      <c r="DR1444" s="52"/>
      <c r="DS1444" s="52"/>
      <c r="DT1444" s="52"/>
      <c r="DU1444" s="52"/>
      <c r="DV1444" s="52"/>
      <c r="DW1444" s="52"/>
      <c r="DX1444" s="52"/>
      <c r="DY1444" s="52"/>
    </row>
    <row r="1445" spans="1:129" x14ac:dyDescent="0.25">
      <c r="A1445" s="146">
        <v>34101</v>
      </c>
      <c r="B1445" s="175" t="s">
        <v>195</v>
      </c>
      <c r="C1445" s="173"/>
      <c r="D1445" s="173"/>
      <c r="E1445" s="173"/>
      <c r="F1445" s="173"/>
      <c r="G1445" s="173"/>
      <c r="H1445" s="173"/>
      <c r="I1445" s="52"/>
      <c r="J1445" s="147"/>
      <c r="K1445" s="55"/>
      <c r="L1445" s="52"/>
      <c r="M1445" s="55"/>
      <c r="N1445" s="52"/>
      <c r="O1445" s="52"/>
      <c r="P1445" s="148"/>
      <c r="Q1445" s="52"/>
      <c r="R1445" s="52"/>
      <c r="S1445" s="52"/>
      <c r="T1445" s="52"/>
      <c r="U1445" s="52"/>
      <c r="V1445" s="52"/>
      <c r="W1445" s="52"/>
      <c r="X1445" s="52"/>
      <c r="Y1445" s="52"/>
      <c r="Z1445" s="52"/>
      <c r="AA1445" s="52"/>
      <c r="AB1445" s="52"/>
      <c r="AC1445" s="52"/>
      <c r="AD1445" s="52"/>
      <c r="AE1445" s="52"/>
      <c r="AF1445" s="52"/>
      <c r="AG1445" s="52"/>
      <c r="AH1445" s="52"/>
      <c r="AI1445" s="52"/>
      <c r="AJ1445" s="52"/>
      <c r="AK1445" s="52"/>
      <c r="AL1445" s="52"/>
      <c r="AM1445" s="52"/>
      <c r="AN1445" s="52"/>
      <c r="AO1445" s="52"/>
      <c r="AP1445" s="52"/>
      <c r="AQ1445" s="52"/>
      <c r="AR1445" s="52"/>
      <c r="AS1445" s="52"/>
      <c r="AT1445" s="52"/>
      <c r="AU1445" s="52"/>
      <c r="AV1445" s="52"/>
      <c r="AW1445" s="52"/>
      <c r="AX1445" s="52"/>
      <c r="AY1445" s="52"/>
      <c r="AZ1445" s="52"/>
      <c r="BA1445" s="52"/>
      <c r="BB1445" s="52"/>
      <c r="BC1445" s="52"/>
      <c r="BD1445" s="52"/>
      <c r="BE1445" s="52"/>
      <c r="BF1445" s="52"/>
      <c r="BG1445" s="52"/>
      <c r="BH1445" s="52"/>
      <c r="BI1445" s="52"/>
      <c r="BJ1445" s="52"/>
      <c r="BK1445" s="52"/>
      <c r="BL1445" s="52"/>
      <c r="BM1445" s="52"/>
      <c r="BN1445" s="52"/>
      <c r="BO1445" s="52"/>
      <c r="BP1445" s="52"/>
      <c r="BQ1445" s="52"/>
      <c r="BR1445" s="52"/>
      <c r="BS1445" s="52"/>
      <c r="BT1445" s="52"/>
      <c r="BU1445" s="52"/>
      <c r="BV1445" s="52"/>
      <c r="BW1445" s="52"/>
      <c r="BX1445" s="52"/>
      <c r="BY1445" s="52"/>
      <c r="BZ1445" s="52"/>
      <c r="CA1445" s="52"/>
      <c r="CB1445" s="52"/>
      <c r="CC1445" s="52"/>
      <c r="CD1445" s="52"/>
      <c r="CE1445" s="52"/>
      <c r="CF1445" s="52"/>
      <c r="CG1445" s="52"/>
      <c r="CH1445" s="52"/>
      <c r="CI1445" s="52"/>
      <c r="CJ1445" s="52"/>
      <c r="CK1445" s="52"/>
      <c r="CL1445" s="52"/>
      <c r="CM1445" s="52"/>
      <c r="CN1445" s="52"/>
      <c r="CO1445" s="52"/>
      <c r="CP1445" s="52"/>
      <c r="CQ1445" s="52"/>
      <c r="CR1445" s="52"/>
      <c r="CS1445" s="52"/>
      <c r="CT1445" s="52"/>
      <c r="CU1445" s="52"/>
      <c r="CV1445" s="52"/>
      <c r="CW1445" s="52"/>
      <c r="CX1445" s="52"/>
      <c r="CY1445" s="52"/>
      <c r="CZ1445" s="52"/>
      <c r="DA1445" s="52"/>
      <c r="DB1445" s="52"/>
      <c r="DC1445" s="52"/>
      <c r="DD1445" s="52"/>
      <c r="DE1445" s="52"/>
      <c r="DF1445" s="52"/>
      <c r="DG1445" s="52"/>
      <c r="DH1445" s="52"/>
      <c r="DI1445" s="52"/>
      <c r="DJ1445" s="52"/>
      <c r="DK1445" s="52"/>
      <c r="DL1445" s="52"/>
      <c r="DM1445" s="52"/>
      <c r="DN1445" s="52"/>
      <c r="DO1445" s="52"/>
      <c r="DP1445" s="52"/>
      <c r="DQ1445" s="52"/>
      <c r="DR1445" s="52"/>
      <c r="DS1445" s="52"/>
      <c r="DT1445" s="52"/>
      <c r="DU1445" s="52"/>
      <c r="DV1445" s="52"/>
      <c r="DW1445" s="52"/>
      <c r="DX1445" s="52"/>
      <c r="DY1445" s="52"/>
    </row>
    <row r="1446" spans="1:129" x14ac:dyDescent="0.25">
      <c r="D1446" s="23">
        <v>1500</v>
      </c>
      <c r="E1446" s="2">
        <v>12</v>
      </c>
      <c r="F1446" s="2"/>
      <c r="G1446" s="10">
        <f>D1446/E1446</f>
        <v>125</v>
      </c>
      <c r="I1446" s="52"/>
      <c r="J1446" s="147"/>
      <c r="K1446" s="55"/>
      <c r="L1446" s="52"/>
      <c r="M1446" s="55"/>
      <c r="N1446" s="52"/>
      <c r="O1446" s="52"/>
      <c r="P1446" s="148"/>
      <c r="Q1446" s="52"/>
      <c r="R1446" s="52"/>
      <c r="S1446" s="52"/>
      <c r="T1446" s="52"/>
      <c r="U1446" s="52"/>
      <c r="V1446" s="52"/>
      <c r="W1446" s="52"/>
      <c r="X1446" s="52"/>
      <c r="Y1446" s="52"/>
      <c r="Z1446" s="52"/>
      <c r="AA1446" s="52"/>
      <c r="AB1446" s="52"/>
      <c r="AC1446" s="52"/>
      <c r="AD1446" s="52"/>
      <c r="AE1446" s="52"/>
      <c r="AF1446" s="52"/>
      <c r="AG1446" s="52"/>
      <c r="AH1446" s="52"/>
      <c r="AI1446" s="52"/>
      <c r="AJ1446" s="52"/>
      <c r="AK1446" s="52"/>
      <c r="AL1446" s="52"/>
      <c r="AM1446" s="52"/>
      <c r="AN1446" s="52"/>
      <c r="AO1446" s="52"/>
      <c r="AP1446" s="52"/>
      <c r="AQ1446" s="52"/>
      <c r="AR1446" s="52"/>
      <c r="AS1446" s="52"/>
      <c r="AT1446" s="52"/>
      <c r="AU1446" s="52"/>
      <c r="AV1446" s="52"/>
      <c r="AW1446" s="52"/>
      <c r="AX1446" s="52"/>
      <c r="AY1446" s="52"/>
      <c r="AZ1446" s="52"/>
      <c r="BA1446" s="52"/>
      <c r="BB1446" s="52"/>
      <c r="BC1446" s="52"/>
      <c r="BD1446" s="52"/>
      <c r="BE1446" s="52"/>
      <c r="BF1446" s="52"/>
      <c r="BG1446" s="52"/>
      <c r="BH1446" s="52"/>
      <c r="BI1446" s="52"/>
      <c r="BJ1446" s="52"/>
      <c r="BK1446" s="52"/>
      <c r="BL1446" s="52"/>
      <c r="BM1446" s="52"/>
      <c r="BN1446" s="52"/>
      <c r="BO1446" s="52"/>
      <c r="BP1446" s="52"/>
      <c r="BQ1446" s="52"/>
      <c r="BR1446" s="52"/>
      <c r="BS1446" s="52"/>
      <c r="BT1446" s="52"/>
      <c r="BU1446" s="52"/>
      <c r="BV1446" s="52"/>
      <c r="BW1446" s="52"/>
      <c r="BX1446" s="52"/>
      <c r="BY1446" s="52"/>
      <c r="BZ1446" s="52"/>
      <c r="CA1446" s="52"/>
      <c r="CB1446" s="52"/>
      <c r="CC1446" s="52"/>
      <c r="CD1446" s="52"/>
      <c r="CE1446" s="52"/>
      <c r="CF1446" s="52"/>
      <c r="CG1446" s="52"/>
      <c r="CH1446" s="52"/>
      <c r="CI1446" s="52"/>
      <c r="CJ1446" s="52"/>
      <c r="CK1446" s="52"/>
      <c r="CL1446" s="52"/>
      <c r="CM1446" s="52"/>
      <c r="CN1446" s="52"/>
      <c r="CO1446" s="52"/>
      <c r="CP1446" s="52"/>
      <c r="CQ1446" s="52"/>
      <c r="CR1446" s="52"/>
      <c r="CS1446" s="52"/>
      <c r="CT1446" s="52"/>
      <c r="CU1446" s="52"/>
      <c r="CV1446" s="52"/>
      <c r="CW1446" s="52"/>
      <c r="CX1446" s="52"/>
      <c r="CY1446" s="52"/>
      <c r="CZ1446" s="52"/>
      <c r="DA1446" s="52"/>
      <c r="DB1446" s="52"/>
      <c r="DC1446" s="52"/>
      <c r="DD1446" s="52"/>
      <c r="DE1446" s="52"/>
      <c r="DF1446" s="52"/>
      <c r="DG1446" s="52"/>
      <c r="DH1446" s="52"/>
      <c r="DI1446" s="52"/>
      <c r="DJ1446" s="52"/>
      <c r="DK1446" s="52"/>
      <c r="DL1446" s="52"/>
      <c r="DM1446" s="52"/>
      <c r="DN1446" s="52"/>
      <c r="DO1446" s="52"/>
      <c r="DP1446" s="52"/>
      <c r="DQ1446" s="52"/>
      <c r="DR1446" s="52"/>
      <c r="DS1446" s="52"/>
      <c r="DT1446" s="52"/>
      <c r="DU1446" s="52"/>
      <c r="DV1446" s="52"/>
      <c r="DW1446" s="52"/>
      <c r="DX1446" s="52"/>
      <c r="DY1446" s="52"/>
    </row>
    <row r="1447" spans="1:129" x14ac:dyDescent="0.25">
      <c r="A1447" s="20"/>
      <c r="B1447" s="146" t="s">
        <v>1</v>
      </c>
      <c r="C1447" s="146"/>
      <c r="D1447" s="24" t="s">
        <v>2</v>
      </c>
      <c r="E1447" s="25"/>
      <c r="F1447" s="31" t="s">
        <v>3</v>
      </c>
      <c r="G1447" s="27"/>
      <c r="H1447" s="20"/>
      <c r="I1447" s="52"/>
      <c r="J1447" s="147"/>
      <c r="K1447" s="55"/>
      <c r="L1447" s="52"/>
      <c r="M1447" s="55"/>
      <c r="N1447" s="52"/>
      <c r="O1447" s="52"/>
      <c r="P1447" s="148"/>
      <c r="Q1447" s="52"/>
      <c r="R1447" s="52"/>
      <c r="S1447" s="52"/>
      <c r="T1447" s="52"/>
      <c r="U1447" s="52"/>
      <c r="V1447" s="52"/>
      <c r="W1447" s="52"/>
      <c r="X1447" s="52"/>
      <c r="Y1447" s="52"/>
      <c r="Z1447" s="52"/>
      <c r="AA1447" s="52"/>
      <c r="AB1447" s="52"/>
      <c r="AC1447" s="52"/>
      <c r="AD1447" s="52"/>
      <c r="AE1447" s="52"/>
      <c r="AF1447" s="52"/>
      <c r="AG1447" s="52"/>
      <c r="AH1447" s="52"/>
      <c r="AI1447" s="52"/>
      <c r="AJ1447" s="52"/>
      <c r="AK1447" s="52"/>
      <c r="AL1447" s="52"/>
      <c r="AM1447" s="52"/>
      <c r="AN1447" s="52"/>
      <c r="AO1447" s="52"/>
      <c r="AP1447" s="52"/>
      <c r="AQ1447" s="52"/>
      <c r="AR1447" s="52"/>
      <c r="AS1447" s="52"/>
      <c r="AT1447" s="52"/>
      <c r="AU1447" s="52"/>
      <c r="AV1447" s="52"/>
      <c r="AW1447" s="52"/>
      <c r="AX1447" s="52"/>
      <c r="AY1447" s="52"/>
      <c r="AZ1447" s="52"/>
      <c r="BA1447" s="52"/>
      <c r="BB1447" s="52"/>
      <c r="BC1447" s="52"/>
      <c r="BD1447" s="52"/>
      <c r="BE1447" s="52"/>
      <c r="BF1447" s="52"/>
      <c r="BG1447" s="52"/>
      <c r="BH1447" s="52"/>
      <c r="BI1447" s="52"/>
      <c r="BJ1447" s="52"/>
      <c r="BK1447" s="52"/>
      <c r="BL1447" s="52"/>
      <c r="BM1447" s="52"/>
      <c r="BN1447" s="52"/>
      <c r="BO1447" s="52"/>
      <c r="BP1447" s="52"/>
      <c r="BQ1447" s="52"/>
      <c r="BR1447" s="52"/>
      <c r="BS1447" s="52"/>
      <c r="BT1447" s="52"/>
      <c r="BU1447" s="52"/>
      <c r="BV1447" s="52"/>
      <c r="BW1447" s="52"/>
      <c r="BX1447" s="52"/>
      <c r="BY1447" s="52"/>
      <c r="BZ1447" s="52"/>
      <c r="CA1447" s="52"/>
      <c r="CB1447" s="52"/>
      <c r="CC1447" s="52"/>
      <c r="CD1447" s="52"/>
      <c r="CE1447" s="52"/>
      <c r="CF1447" s="52"/>
      <c r="CG1447" s="52"/>
      <c r="CH1447" s="52"/>
      <c r="CI1447" s="52"/>
      <c r="CJ1447" s="52"/>
      <c r="CK1447" s="52"/>
      <c r="CL1447" s="52"/>
      <c r="CM1447" s="52"/>
      <c r="CN1447" s="52"/>
      <c r="CO1447" s="52"/>
      <c r="CP1447" s="52"/>
      <c r="CQ1447" s="52"/>
      <c r="CR1447" s="52"/>
      <c r="CS1447" s="52"/>
      <c r="CT1447" s="52"/>
      <c r="CU1447" s="52"/>
      <c r="CV1447" s="52"/>
      <c r="CW1447" s="52"/>
      <c r="CX1447" s="52"/>
      <c r="CY1447" s="52"/>
      <c r="CZ1447" s="52"/>
      <c r="DA1447" s="52"/>
      <c r="DB1447" s="52"/>
      <c r="DC1447" s="52"/>
      <c r="DD1447" s="52"/>
      <c r="DE1447" s="52"/>
      <c r="DF1447" s="52"/>
      <c r="DG1447" s="52"/>
      <c r="DH1447" s="52"/>
      <c r="DI1447" s="52"/>
      <c r="DJ1447" s="52"/>
      <c r="DK1447" s="52"/>
      <c r="DL1447" s="52"/>
      <c r="DM1447" s="52"/>
      <c r="DN1447" s="52"/>
      <c r="DO1447" s="52"/>
      <c r="DP1447" s="52"/>
      <c r="DQ1447" s="52"/>
      <c r="DR1447" s="52"/>
      <c r="DS1447" s="52"/>
      <c r="DT1447" s="52"/>
      <c r="DU1447" s="52"/>
      <c r="DV1447" s="52"/>
      <c r="DW1447" s="52"/>
      <c r="DX1447" s="52"/>
      <c r="DY1447" s="52"/>
    </row>
    <row r="1448" spans="1:129" x14ac:dyDescent="0.25">
      <c r="A1448" s="19" t="s">
        <v>4</v>
      </c>
      <c r="B1448" s="5">
        <v>0</v>
      </c>
      <c r="D1448" s="5">
        <f>B1448-F1448</f>
        <v>0</v>
      </c>
      <c r="F1448" s="5">
        <f>SUM(J1448:BB1448)</f>
        <v>0</v>
      </c>
      <c r="I1448" s="52"/>
      <c r="J1448" s="147"/>
      <c r="K1448" s="55"/>
      <c r="L1448" s="52"/>
      <c r="M1448" s="55"/>
      <c r="N1448" s="52"/>
      <c r="O1448" s="52"/>
      <c r="P1448" s="148"/>
      <c r="Q1448" s="52"/>
      <c r="R1448" s="52"/>
      <c r="S1448" s="52"/>
      <c r="T1448" s="52"/>
      <c r="U1448" s="52"/>
      <c r="V1448" s="52"/>
      <c r="W1448" s="52"/>
      <c r="X1448" s="52"/>
      <c r="Y1448" s="52"/>
      <c r="Z1448" s="52"/>
      <c r="AA1448" s="52"/>
      <c r="AB1448" s="52"/>
      <c r="AC1448" s="52"/>
      <c r="AD1448" s="52"/>
      <c r="AE1448" s="52"/>
      <c r="AF1448" s="52"/>
      <c r="AG1448" s="52"/>
      <c r="AH1448" s="52"/>
      <c r="AI1448" s="52"/>
      <c r="AJ1448" s="52"/>
      <c r="AK1448" s="52"/>
      <c r="AL1448" s="52"/>
      <c r="AM1448" s="52"/>
      <c r="AN1448" s="52"/>
      <c r="AO1448" s="52"/>
      <c r="AP1448" s="52"/>
      <c r="AQ1448" s="52"/>
      <c r="AR1448" s="52"/>
      <c r="AS1448" s="52"/>
      <c r="AT1448" s="52"/>
      <c r="AU1448" s="52"/>
      <c r="AV1448" s="52"/>
      <c r="AW1448" s="52"/>
      <c r="AX1448" s="52"/>
      <c r="AY1448" s="52"/>
      <c r="AZ1448" s="52"/>
      <c r="BA1448" s="52"/>
      <c r="BB1448" s="52"/>
      <c r="BC1448" s="52"/>
      <c r="BD1448" s="52"/>
      <c r="BE1448" s="52"/>
      <c r="BF1448" s="52"/>
      <c r="BG1448" s="52"/>
      <c r="BH1448" s="52"/>
      <c r="BI1448" s="52"/>
      <c r="BJ1448" s="52"/>
      <c r="BK1448" s="52"/>
      <c r="BL1448" s="52"/>
      <c r="BM1448" s="52"/>
      <c r="BN1448" s="52"/>
      <c r="BO1448" s="52"/>
      <c r="BP1448" s="52"/>
      <c r="BQ1448" s="52"/>
      <c r="BR1448" s="52"/>
      <c r="BS1448" s="52"/>
      <c r="BT1448" s="52"/>
      <c r="BU1448" s="52"/>
      <c r="BV1448" s="52"/>
      <c r="BW1448" s="52"/>
      <c r="BX1448" s="52"/>
      <c r="BY1448" s="52"/>
      <c r="BZ1448" s="52"/>
      <c r="CA1448" s="52"/>
      <c r="CB1448" s="52"/>
      <c r="CC1448" s="52"/>
      <c r="CD1448" s="52"/>
      <c r="CE1448" s="52"/>
      <c r="CF1448" s="52"/>
      <c r="CG1448" s="52"/>
      <c r="CH1448" s="52"/>
      <c r="CI1448" s="52"/>
      <c r="CJ1448" s="52"/>
      <c r="CK1448" s="52"/>
      <c r="CL1448" s="52"/>
      <c r="CM1448" s="52"/>
      <c r="CN1448" s="52"/>
      <c r="CO1448" s="52"/>
      <c r="CP1448" s="52"/>
      <c r="CQ1448" s="52"/>
      <c r="CR1448" s="52"/>
      <c r="CS1448" s="52"/>
      <c r="CT1448" s="52"/>
      <c r="CU1448" s="52"/>
      <c r="CV1448" s="52"/>
      <c r="CW1448" s="52"/>
      <c r="CX1448" s="52"/>
      <c r="CY1448" s="52"/>
      <c r="CZ1448" s="52"/>
      <c r="DA1448" s="52"/>
      <c r="DB1448" s="52"/>
      <c r="DC1448" s="52"/>
      <c r="DD1448" s="52"/>
      <c r="DE1448" s="52"/>
      <c r="DF1448" s="52"/>
      <c r="DG1448" s="52"/>
      <c r="DH1448" s="52"/>
      <c r="DI1448" s="52"/>
      <c r="DJ1448" s="52"/>
      <c r="DK1448" s="52"/>
      <c r="DL1448" s="52"/>
      <c r="DM1448" s="52"/>
      <c r="DN1448" s="52"/>
      <c r="DO1448" s="52"/>
      <c r="DP1448" s="52"/>
      <c r="DQ1448" s="52"/>
      <c r="DR1448" s="52"/>
      <c r="DS1448" s="52"/>
      <c r="DT1448" s="52"/>
      <c r="DU1448" s="52"/>
      <c r="DV1448" s="52"/>
      <c r="DW1448" s="52"/>
      <c r="DX1448" s="52"/>
      <c r="DY1448" s="52"/>
    </row>
    <row r="1449" spans="1:129" x14ac:dyDescent="0.25">
      <c r="A1449" s="19" t="s">
        <v>5</v>
      </c>
      <c r="B1449" s="5">
        <v>0</v>
      </c>
      <c r="D1449" s="5">
        <f t="shared" ref="D1449:D1459" si="237">B1449-F1449</f>
        <v>0</v>
      </c>
      <c r="F1449" s="5">
        <f>SUM(J1449:BB1449)</f>
        <v>0</v>
      </c>
      <c r="I1449" s="52"/>
      <c r="J1449" s="147"/>
      <c r="K1449" s="55"/>
      <c r="L1449" s="52"/>
      <c r="M1449" s="55"/>
      <c r="N1449" s="52"/>
      <c r="O1449" s="52"/>
      <c r="P1449" s="148"/>
      <c r="Q1449" s="52"/>
      <c r="R1449" s="52"/>
      <c r="S1449" s="52"/>
      <c r="T1449" s="52"/>
      <c r="U1449" s="52"/>
      <c r="V1449" s="52"/>
      <c r="W1449" s="52"/>
      <c r="X1449" s="52"/>
      <c r="Y1449" s="52"/>
      <c r="Z1449" s="52"/>
      <c r="AA1449" s="52"/>
      <c r="AB1449" s="52"/>
      <c r="AC1449" s="52"/>
      <c r="AD1449" s="52"/>
      <c r="AE1449" s="52"/>
      <c r="AF1449" s="52"/>
      <c r="AG1449" s="52"/>
      <c r="AH1449" s="52"/>
      <c r="AI1449" s="52"/>
      <c r="AJ1449" s="52"/>
      <c r="AK1449" s="52"/>
      <c r="AL1449" s="52"/>
      <c r="AM1449" s="52"/>
      <c r="AN1449" s="52"/>
      <c r="AO1449" s="52"/>
      <c r="AP1449" s="52"/>
      <c r="AQ1449" s="52"/>
      <c r="AR1449" s="52"/>
      <c r="AS1449" s="52"/>
      <c r="AT1449" s="52"/>
      <c r="AU1449" s="52"/>
      <c r="AV1449" s="52"/>
      <c r="AW1449" s="52"/>
      <c r="AX1449" s="52"/>
      <c r="AY1449" s="52"/>
      <c r="AZ1449" s="52"/>
      <c r="BA1449" s="52"/>
      <c r="BB1449" s="52"/>
      <c r="BC1449" s="52"/>
      <c r="BD1449" s="52"/>
      <c r="BE1449" s="52"/>
      <c r="BF1449" s="52"/>
      <c r="BG1449" s="52"/>
      <c r="BH1449" s="52"/>
      <c r="BI1449" s="52"/>
      <c r="BJ1449" s="52"/>
      <c r="BK1449" s="52"/>
      <c r="BL1449" s="52"/>
      <c r="BM1449" s="52"/>
      <c r="BN1449" s="52"/>
      <c r="BO1449" s="52"/>
      <c r="BP1449" s="52"/>
      <c r="BQ1449" s="52"/>
      <c r="BR1449" s="52"/>
      <c r="BS1449" s="52"/>
      <c r="BT1449" s="52"/>
      <c r="BU1449" s="52"/>
      <c r="BV1449" s="52"/>
      <c r="BW1449" s="52"/>
      <c r="BX1449" s="52"/>
      <c r="BY1449" s="52"/>
      <c r="BZ1449" s="52"/>
      <c r="CA1449" s="52"/>
      <c r="CB1449" s="52"/>
      <c r="CC1449" s="52"/>
      <c r="CD1449" s="52"/>
      <c r="CE1449" s="52"/>
      <c r="CF1449" s="52"/>
      <c r="CG1449" s="52"/>
      <c r="CH1449" s="52"/>
      <c r="CI1449" s="52"/>
      <c r="CJ1449" s="52"/>
      <c r="CK1449" s="52"/>
      <c r="CL1449" s="52"/>
      <c r="CM1449" s="52"/>
      <c r="CN1449" s="52"/>
      <c r="CO1449" s="52"/>
      <c r="CP1449" s="52"/>
      <c r="CQ1449" s="52"/>
      <c r="CR1449" s="52"/>
      <c r="CS1449" s="52"/>
      <c r="CT1449" s="52"/>
      <c r="CU1449" s="52"/>
      <c r="CV1449" s="52"/>
      <c r="CW1449" s="52"/>
      <c r="CX1449" s="52"/>
      <c r="CY1449" s="52"/>
      <c r="CZ1449" s="52"/>
      <c r="DA1449" s="52"/>
      <c r="DB1449" s="52"/>
      <c r="DC1449" s="52"/>
      <c r="DD1449" s="52"/>
      <c r="DE1449" s="52"/>
      <c r="DF1449" s="52"/>
      <c r="DG1449" s="52"/>
      <c r="DH1449" s="52"/>
      <c r="DI1449" s="52"/>
      <c r="DJ1449" s="52"/>
      <c r="DK1449" s="52"/>
      <c r="DL1449" s="52"/>
      <c r="DM1449" s="52"/>
      <c r="DN1449" s="52"/>
      <c r="DO1449" s="52"/>
      <c r="DP1449" s="52"/>
      <c r="DQ1449" s="52"/>
      <c r="DR1449" s="52"/>
      <c r="DS1449" s="52"/>
      <c r="DT1449" s="52"/>
      <c r="DU1449" s="52"/>
      <c r="DV1449" s="52"/>
      <c r="DW1449" s="52"/>
      <c r="DX1449" s="52"/>
      <c r="DY1449" s="52"/>
    </row>
    <row r="1450" spans="1:129" x14ac:dyDescent="0.25">
      <c r="A1450" s="19" t="s">
        <v>6</v>
      </c>
      <c r="B1450" s="97">
        <v>0</v>
      </c>
      <c r="D1450" s="5">
        <f t="shared" si="237"/>
        <v>0</v>
      </c>
      <c r="F1450" s="5">
        <f t="shared" ref="F1450:F1455" si="238">SUM(J1450:BB1450)</f>
        <v>0</v>
      </c>
      <c r="I1450" s="52"/>
      <c r="J1450" s="147"/>
      <c r="K1450" s="55"/>
      <c r="L1450" s="52"/>
      <c r="M1450" s="55"/>
      <c r="N1450" s="52"/>
      <c r="O1450" s="52"/>
      <c r="P1450" s="148"/>
      <c r="Q1450" s="52"/>
      <c r="R1450" s="52"/>
      <c r="S1450" s="52"/>
      <c r="T1450" s="52"/>
      <c r="U1450" s="52"/>
      <c r="V1450" s="52"/>
      <c r="W1450" s="52"/>
      <c r="X1450" s="52"/>
      <c r="Y1450" s="52"/>
      <c r="Z1450" s="52"/>
      <c r="AA1450" s="52"/>
      <c r="AB1450" s="52"/>
      <c r="AC1450" s="52"/>
      <c r="AD1450" s="52"/>
      <c r="AE1450" s="52"/>
      <c r="AF1450" s="52"/>
      <c r="AG1450" s="52"/>
      <c r="AH1450" s="52"/>
      <c r="AI1450" s="52"/>
      <c r="AJ1450" s="52"/>
      <c r="AK1450" s="52"/>
      <c r="AL1450" s="52"/>
      <c r="AM1450" s="52"/>
      <c r="AN1450" s="52"/>
      <c r="AO1450" s="52"/>
      <c r="AP1450" s="52"/>
      <c r="AQ1450" s="52"/>
      <c r="AR1450" s="52"/>
      <c r="AS1450" s="52"/>
      <c r="AT1450" s="52"/>
      <c r="AU1450" s="52"/>
      <c r="AV1450" s="52"/>
      <c r="AW1450" s="52"/>
      <c r="AX1450" s="52"/>
      <c r="AY1450" s="52"/>
      <c r="AZ1450" s="52"/>
      <c r="BA1450" s="52"/>
      <c r="BB1450" s="52"/>
      <c r="BC1450" s="52"/>
      <c r="BD1450" s="52"/>
      <c r="BE1450" s="52"/>
      <c r="BF1450" s="52"/>
      <c r="BG1450" s="52"/>
      <c r="BH1450" s="52"/>
      <c r="BI1450" s="52"/>
      <c r="BJ1450" s="52"/>
      <c r="BK1450" s="52"/>
      <c r="BL1450" s="52"/>
      <c r="BM1450" s="52"/>
      <c r="BN1450" s="52"/>
      <c r="BO1450" s="52"/>
      <c r="BP1450" s="52"/>
      <c r="BQ1450" s="52"/>
      <c r="BR1450" s="52"/>
      <c r="BS1450" s="52"/>
      <c r="BT1450" s="52"/>
      <c r="BU1450" s="52"/>
      <c r="BV1450" s="52"/>
      <c r="BW1450" s="52"/>
      <c r="BX1450" s="52"/>
      <c r="BY1450" s="52"/>
      <c r="BZ1450" s="52"/>
      <c r="CA1450" s="52"/>
      <c r="CB1450" s="52"/>
      <c r="CC1450" s="52"/>
      <c r="CD1450" s="52"/>
      <c r="CE1450" s="52"/>
      <c r="CF1450" s="52"/>
      <c r="CG1450" s="52"/>
      <c r="CH1450" s="52"/>
      <c r="CI1450" s="52"/>
      <c r="CJ1450" s="52"/>
      <c r="CK1450" s="52"/>
      <c r="CL1450" s="52"/>
      <c r="CM1450" s="52"/>
      <c r="CN1450" s="52"/>
      <c r="CO1450" s="52"/>
      <c r="CP1450" s="52"/>
      <c r="CQ1450" s="52"/>
      <c r="CR1450" s="52"/>
      <c r="CS1450" s="52"/>
      <c r="CT1450" s="52"/>
      <c r="CU1450" s="52"/>
      <c r="CV1450" s="52"/>
      <c r="CW1450" s="52"/>
      <c r="CX1450" s="52"/>
      <c r="CY1450" s="52"/>
      <c r="CZ1450" s="52"/>
      <c r="DA1450" s="52"/>
      <c r="DB1450" s="52"/>
      <c r="DC1450" s="52"/>
      <c r="DD1450" s="52"/>
      <c r="DE1450" s="52"/>
      <c r="DF1450" s="52"/>
      <c r="DG1450" s="52"/>
      <c r="DH1450" s="52"/>
      <c r="DI1450" s="52"/>
      <c r="DJ1450" s="52"/>
      <c r="DK1450" s="52"/>
      <c r="DL1450" s="52"/>
      <c r="DM1450" s="52"/>
      <c r="DN1450" s="52"/>
      <c r="DO1450" s="52"/>
      <c r="DP1450" s="52"/>
      <c r="DQ1450" s="52"/>
      <c r="DR1450" s="52"/>
      <c r="DS1450" s="52"/>
      <c r="DT1450" s="52"/>
      <c r="DU1450" s="52"/>
      <c r="DV1450" s="52"/>
      <c r="DW1450" s="52"/>
      <c r="DX1450" s="52"/>
      <c r="DY1450" s="52"/>
    </row>
    <row r="1451" spans="1:129" x14ac:dyDescent="0.25">
      <c r="A1451" s="19" t="s">
        <v>7</v>
      </c>
      <c r="B1451" s="106">
        <v>0</v>
      </c>
      <c r="D1451" s="5">
        <f t="shared" si="237"/>
        <v>0</v>
      </c>
      <c r="F1451" s="5">
        <f t="shared" si="238"/>
        <v>0</v>
      </c>
      <c r="I1451" s="52"/>
      <c r="J1451" s="147"/>
      <c r="K1451" s="55"/>
      <c r="L1451" s="52"/>
      <c r="M1451" s="55"/>
      <c r="N1451" s="52"/>
      <c r="O1451" s="52"/>
      <c r="P1451" s="148"/>
      <c r="Q1451" s="52"/>
      <c r="R1451" s="52"/>
      <c r="S1451" s="52"/>
      <c r="T1451" s="52"/>
      <c r="U1451" s="52"/>
      <c r="V1451" s="52"/>
      <c r="W1451" s="52"/>
      <c r="X1451" s="52"/>
      <c r="Y1451" s="52"/>
      <c r="Z1451" s="52"/>
      <c r="AA1451" s="52"/>
      <c r="AB1451" s="52"/>
      <c r="AC1451" s="52"/>
      <c r="AD1451" s="52"/>
      <c r="AE1451" s="52"/>
      <c r="AF1451" s="52"/>
      <c r="AG1451" s="52"/>
      <c r="AH1451" s="52"/>
      <c r="AI1451" s="52"/>
      <c r="AJ1451" s="52"/>
      <c r="AK1451" s="52"/>
      <c r="AL1451" s="52"/>
      <c r="AM1451" s="52"/>
      <c r="AN1451" s="52"/>
      <c r="AO1451" s="52"/>
      <c r="AP1451" s="52"/>
      <c r="AQ1451" s="52"/>
      <c r="AR1451" s="52"/>
      <c r="AS1451" s="52"/>
      <c r="AT1451" s="52"/>
      <c r="AU1451" s="52"/>
      <c r="AV1451" s="52"/>
      <c r="AW1451" s="52"/>
      <c r="AX1451" s="52"/>
      <c r="AY1451" s="52"/>
      <c r="AZ1451" s="52"/>
      <c r="BA1451" s="52"/>
      <c r="BB1451" s="52"/>
      <c r="BC1451" s="52"/>
      <c r="BD1451" s="52"/>
      <c r="BE1451" s="52"/>
      <c r="BF1451" s="52"/>
      <c r="BG1451" s="52"/>
      <c r="BH1451" s="52"/>
      <c r="BI1451" s="52"/>
      <c r="BJ1451" s="52"/>
      <c r="BK1451" s="52"/>
      <c r="BL1451" s="52"/>
      <c r="BM1451" s="52"/>
      <c r="BN1451" s="52"/>
      <c r="BO1451" s="52"/>
      <c r="BP1451" s="52"/>
      <c r="BQ1451" s="52"/>
      <c r="BR1451" s="52"/>
      <c r="BS1451" s="52"/>
      <c r="BT1451" s="52"/>
      <c r="BU1451" s="52"/>
      <c r="BV1451" s="52"/>
      <c r="BW1451" s="52"/>
      <c r="BX1451" s="52"/>
      <c r="BY1451" s="52"/>
      <c r="BZ1451" s="52"/>
      <c r="CA1451" s="52"/>
      <c r="CB1451" s="52"/>
      <c r="CC1451" s="52"/>
      <c r="CD1451" s="52"/>
      <c r="CE1451" s="52"/>
      <c r="CF1451" s="52"/>
      <c r="CG1451" s="52"/>
      <c r="CH1451" s="52"/>
      <c r="CI1451" s="52"/>
      <c r="CJ1451" s="52"/>
      <c r="CK1451" s="52"/>
      <c r="CL1451" s="52"/>
      <c r="CM1451" s="52"/>
      <c r="CN1451" s="52"/>
      <c r="CO1451" s="52"/>
      <c r="CP1451" s="52"/>
      <c r="CQ1451" s="52"/>
      <c r="CR1451" s="52"/>
      <c r="CS1451" s="52"/>
      <c r="CT1451" s="52"/>
      <c r="CU1451" s="52"/>
      <c r="CV1451" s="52"/>
      <c r="CW1451" s="52"/>
      <c r="CX1451" s="52"/>
      <c r="CY1451" s="52"/>
      <c r="CZ1451" s="52"/>
      <c r="DA1451" s="52"/>
      <c r="DB1451" s="52"/>
      <c r="DC1451" s="52"/>
      <c r="DD1451" s="52"/>
      <c r="DE1451" s="52"/>
      <c r="DF1451" s="52"/>
      <c r="DG1451" s="52"/>
      <c r="DH1451" s="52"/>
      <c r="DI1451" s="52"/>
      <c r="DJ1451" s="52"/>
      <c r="DK1451" s="52"/>
      <c r="DL1451" s="52"/>
      <c r="DM1451" s="52"/>
      <c r="DN1451" s="52"/>
      <c r="DO1451" s="52"/>
      <c r="DP1451" s="52"/>
      <c r="DQ1451" s="52"/>
      <c r="DR1451" s="52"/>
      <c r="DS1451" s="52"/>
      <c r="DT1451" s="52"/>
      <c r="DU1451" s="52"/>
      <c r="DV1451" s="52"/>
      <c r="DW1451" s="52"/>
      <c r="DX1451" s="52"/>
      <c r="DY1451" s="52"/>
    </row>
    <row r="1452" spans="1:129" x14ac:dyDescent="0.25">
      <c r="A1452" s="19" t="s">
        <v>55</v>
      </c>
      <c r="B1452" s="5">
        <v>0</v>
      </c>
      <c r="D1452" s="5">
        <f t="shared" si="237"/>
        <v>0</v>
      </c>
      <c r="F1452" s="5">
        <f t="shared" si="238"/>
        <v>0</v>
      </c>
      <c r="I1452" s="52"/>
      <c r="J1452" s="147"/>
      <c r="K1452" s="55"/>
      <c r="L1452" s="52"/>
      <c r="M1452" s="55"/>
      <c r="N1452" s="52"/>
      <c r="O1452" s="52"/>
      <c r="P1452" s="148"/>
      <c r="Q1452" s="52"/>
      <c r="R1452" s="52"/>
      <c r="S1452" s="52"/>
      <c r="T1452" s="52"/>
      <c r="U1452" s="52"/>
      <c r="V1452" s="52"/>
      <c r="W1452" s="52"/>
      <c r="X1452" s="52"/>
      <c r="Y1452" s="52"/>
      <c r="Z1452" s="52"/>
      <c r="AA1452" s="52"/>
      <c r="AB1452" s="52"/>
      <c r="AC1452" s="52"/>
      <c r="AD1452" s="52"/>
      <c r="AE1452" s="52"/>
      <c r="AF1452" s="52"/>
      <c r="AG1452" s="52"/>
      <c r="AH1452" s="52"/>
      <c r="AI1452" s="52"/>
      <c r="AJ1452" s="52"/>
      <c r="AK1452" s="52"/>
      <c r="AL1452" s="52"/>
      <c r="AM1452" s="52"/>
      <c r="AN1452" s="52"/>
      <c r="AO1452" s="52"/>
      <c r="AP1452" s="52"/>
      <c r="AQ1452" s="52"/>
      <c r="AR1452" s="52"/>
      <c r="AS1452" s="52"/>
      <c r="AT1452" s="52"/>
      <c r="AU1452" s="52"/>
      <c r="AV1452" s="52"/>
      <c r="AW1452" s="52"/>
      <c r="AX1452" s="52"/>
      <c r="AY1452" s="52"/>
      <c r="AZ1452" s="52"/>
      <c r="BA1452" s="52"/>
      <c r="BB1452" s="52"/>
      <c r="BC1452" s="52"/>
      <c r="BD1452" s="52"/>
      <c r="BE1452" s="52"/>
      <c r="BF1452" s="52"/>
      <c r="BG1452" s="52"/>
      <c r="BH1452" s="52"/>
      <c r="BI1452" s="52"/>
      <c r="BJ1452" s="52"/>
      <c r="BK1452" s="52"/>
      <c r="BL1452" s="52"/>
      <c r="BM1452" s="52"/>
      <c r="BN1452" s="52"/>
      <c r="BO1452" s="52"/>
      <c r="BP1452" s="52"/>
      <c r="BQ1452" s="52"/>
      <c r="BR1452" s="52"/>
      <c r="BS1452" s="52"/>
      <c r="BT1452" s="52"/>
      <c r="BU1452" s="52"/>
      <c r="BV1452" s="52"/>
      <c r="BW1452" s="52"/>
      <c r="BX1452" s="52"/>
      <c r="BY1452" s="52"/>
      <c r="BZ1452" s="52"/>
      <c r="CA1452" s="52"/>
      <c r="CB1452" s="52"/>
      <c r="CC1452" s="52"/>
      <c r="CD1452" s="52"/>
      <c r="CE1452" s="52"/>
      <c r="CF1452" s="52"/>
      <c r="CG1452" s="52"/>
      <c r="CH1452" s="52"/>
      <c r="CI1452" s="52"/>
      <c r="CJ1452" s="52"/>
      <c r="CK1452" s="52"/>
      <c r="CL1452" s="52"/>
      <c r="CM1452" s="52"/>
      <c r="CN1452" s="52"/>
      <c r="CO1452" s="52"/>
      <c r="CP1452" s="52"/>
      <c r="CQ1452" s="52"/>
      <c r="CR1452" s="52"/>
      <c r="CS1452" s="52"/>
      <c r="CT1452" s="52"/>
      <c r="CU1452" s="52"/>
      <c r="CV1452" s="52"/>
      <c r="CW1452" s="52"/>
      <c r="CX1452" s="52"/>
      <c r="CY1452" s="52"/>
      <c r="CZ1452" s="52"/>
      <c r="DA1452" s="52"/>
      <c r="DB1452" s="52"/>
      <c r="DC1452" s="52"/>
      <c r="DD1452" s="52"/>
      <c r="DE1452" s="52"/>
      <c r="DF1452" s="52"/>
      <c r="DG1452" s="52"/>
      <c r="DH1452" s="52"/>
      <c r="DI1452" s="52"/>
      <c r="DJ1452" s="52"/>
      <c r="DK1452" s="52"/>
      <c r="DL1452" s="52"/>
      <c r="DM1452" s="52"/>
      <c r="DN1452" s="52"/>
      <c r="DO1452" s="52"/>
      <c r="DP1452" s="52"/>
      <c r="DQ1452" s="52"/>
      <c r="DR1452" s="52"/>
      <c r="DS1452" s="52"/>
      <c r="DT1452" s="52"/>
      <c r="DU1452" s="52"/>
      <c r="DV1452" s="52"/>
      <c r="DW1452" s="52"/>
      <c r="DX1452" s="52"/>
      <c r="DY1452" s="52"/>
    </row>
    <row r="1453" spans="1:129" x14ac:dyDescent="0.25">
      <c r="A1453" s="19" t="s">
        <v>9</v>
      </c>
      <c r="B1453" s="5">
        <v>0</v>
      </c>
      <c r="D1453" s="5">
        <f t="shared" si="237"/>
        <v>0</v>
      </c>
      <c r="F1453" s="5">
        <f t="shared" si="238"/>
        <v>0</v>
      </c>
      <c r="I1453" s="52"/>
      <c r="J1453" s="147"/>
      <c r="K1453" s="55"/>
      <c r="L1453" s="52"/>
      <c r="M1453" s="55"/>
      <c r="N1453" s="52"/>
      <c r="O1453" s="52"/>
      <c r="P1453" s="148"/>
      <c r="Q1453" s="52"/>
      <c r="R1453" s="52"/>
      <c r="S1453" s="52"/>
      <c r="T1453" s="52"/>
      <c r="U1453" s="52"/>
      <c r="V1453" s="52"/>
      <c r="W1453" s="52"/>
      <c r="X1453" s="52"/>
      <c r="Y1453" s="52"/>
      <c r="Z1453" s="52"/>
      <c r="AA1453" s="52"/>
      <c r="AB1453" s="52"/>
      <c r="AC1453" s="52"/>
      <c r="AD1453" s="52"/>
      <c r="AE1453" s="52"/>
      <c r="AF1453" s="52"/>
      <c r="AG1453" s="52"/>
      <c r="AH1453" s="52"/>
      <c r="AI1453" s="52"/>
      <c r="AJ1453" s="52"/>
      <c r="AK1453" s="52"/>
      <c r="AL1453" s="52"/>
      <c r="AM1453" s="52"/>
      <c r="AN1453" s="52"/>
      <c r="AO1453" s="52"/>
      <c r="AP1453" s="52"/>
      <c r="AQ1453" s="52"/>
      <c r="AR1453" s="52"/>
      <c r="AS1453" s="52"/>
      <c r="AT1453" s="52"/>
      <c r="AU1453" s="52"/>
      <c r="AV1453" s="52"/>
      <c r="AW1453" s="52"/>
      <c r="AX1453" s="52"/>
      <c r="AY1453" s="52"/>
      <c r="AZ1453" s="52"/>
      <c r="BA1453" s="52"/>
      <c r="BB1453" s="52"/>
      <c r="BC1453" s="52"/>
      <c r="BD1453" s="52"/>
      <c r="BE1453" s="52"/>
      <c r="BF1453" s="52"/>
      <c r="BG1453" s="52"/>
      <c r="BH1453" s="52"/>
      <c r="BI1453" s="52"/>
      <c r="BJ1453" s="52"/>
      <c r="BK1453" s="52"/>
      <c r="BL1453" s="52"/>
      <c r="BM1453" s="52"/>
      <c r="BN1453" s="52"/>
      <c r="BO1453" s="52"/>
      <c r="BP1453" s="52"/>
      <c r="BQ1453" s="52"/>
      <c r="BR1453" s="52"/>
      <c r="BS1453" s="52"/>
      <c r="BT1453" s="52"/>
      <c r="BU1453" s="52"/>
      <c r="BV1453" s="52"/>
      <c r="BW1453" s="52"/>
      <c r="BX1453" s="52"/>
      <c r="BY1453" s="52"/>
      <c r="BZ1453" s="52"/>
      <c r="CA1453" s="52"/>
      <c r="CB1453" s="52"/>
      <c r="CC1453" s="52"/>
      <c r="CD1453" s="52"/>
      <c r="CE1453" s="52"/>
      <c r="CF1453" s="52"/>
      <c r="CG1453" s="52"/>
      <c r="CH1453" s="52"/>
      <c r="CI1453" s="52"/>
      <c r="CJ1453" s="52"/>
      <c r="CK1453" s="52"/>
      <c r="CL1453" s="52"/>
      <c r="CM1453" s="52"/>
      <c r="CN1453" s="52"/>
      <c r="CO1453" s="52"/>
      <c r="CP1453" s="52"/>
      <c r="CQ1453" s="52"/>
      <c r="CR1453" s="52"/>
      <c r="CS1453" s="52"/>
      <c r="CT1453" s="52"/>
      <c r="CU1453" s="52"/>
      <c r="CV1453" s="52"/>
      <c r="CW1453" s="52"/>
      <c r="CX1453" s="52"/>
      <c r="CY1453" s="52"/>
      <c r="CZ1453" s="52"/>
      <c r="DA1453" s="52"/>
      <c r="DB1453" s="52"/>
      <c r="DC1453" s="52"/>
      <c r="DD1453" s="52"/>
      <c r="DE1453" s="52"/>
      <c r="DF1453" s="52"/>
      <c r="DG1453" s="52"/>
      <c r="DH1453" s="52"/>
      <c r="DI1453" s="52"/>
      <c r="DJ1453" s="52"/>
      <c r="DK1453" s="52"/>
      <c r="DL1453" s="52"/>
      <c r="DM1453" s="52"/>
      <c r="DN1453" s="52"/>
      <c r="DO1453" s="52"/>
      <c r="DP1453" s="52"/>
      <c r="DQ1453" s="52"/>
      <c r="DR1453" s="52"/>
      <c r="DS1453" s="52"/>
      <c r="DT1453" s="52"/>
      <c r="DU1453" s="52"/>
      <c r="DV1453" s="52"/>
      <c r="DW1453" s="52"/>
      <c r="DX1453" s="52"/>
      <c r="DY1453" s="52"/>
    </row>
    <row r="1454" spans="1:129" x14ac:dyDescent="0.25">
      <c r="A1454" s="19" t="s">
        <v>10</v>
      </c>
      <c r="B1454" s="5">
        <v>0</v>
      </c>
      <c r="D1454" s="5">
        <f t="shared" si="237"/>
        <v>0</v>
      </c>
      <c r="F1454" s="5">
        <f t="shared" si="238"/>
        <v>0</v>
      </c>
      <c r="I1454" s="52"/>
      <c r="J1454" s="147"/>
      <c r="K1454" s="55"/>
      <c r="L1454" s="52"/>
      <c r="M1454" s="55"/>
      <c r="N1454" s="52"/>
      <c r="O1454" s="52"/>
      <c r="P1454" s="148"/>
      <c r="Q1454" s="52"/>
      <c r="R1454" s="52"/>
      <c r="S1454" s="52"/>
      <c r="T1454" s="52"/>
      <c r="U1454" s="52"/>
      <c r="V1454" s="52"/>
      <c r="W1454" s="52"/>
      <c r="X1454" s="52"/>
      <c r="Y1454" s="52"/>
      <c r="Z1454" s="52"/>
      <c r="AA1454" s="52"/>
      <c r="AB1454" s="52"/>
      <c r="AC1454" s="52"/>
      <c r="AD1454" s="52"/>
      <c r="AE1454" s="52"/>
      <c r="AF1454" s="52"/>
      <c r="AG1454" s="52"/>
      <c r="AH1454" s="52"/>
      <c r="AI1454" s="52"/>
      <c r="AJ1454" s="52"/>
      <c r="AK1454" s="52"/>
      <c r="AL1454" s="52"/>
      <c r="AM1454" s="52"/>
      <c r="AN1454" s="52"/>
      <c r="AO1454" s="52"/>
      <c r="AP1454" s="52"/>
      <c r="AQ1454" s="52"/>
      <c r="AR1454" s="52"/>
      <c r="AS1454" s="52"/>
      <c r="AT1454" s="52"/>
      <c r="AU1454" s="52"/>
      <c r="AV1454" s="52"/>
      <c r="AW1454" s="52"/>
      <c r="AX1454" s="52"/>
      <c r="AY1454" s="52"/>
      <c r="AZ1454" s="52"/>
      <c r="BA1454" s="52"/>
      <c r="BB1454" s="52"/>
      <c r="BC1454" s="52"/>
      <c r="BD1454" s="52"/>
      <c r="BE1454" s="52"/>
      <c r="BF1454" s="52"/>
      <c r="BG1454" s="52"/>
      <c r="BH1454" s="52"/>
      <c r="BI1454" s="52"/>
      <c r="BJ1454" s="52"/>
      <c r="BK1454" s="52"/>
      <c r="BL1454" s="52"/>
      <c r="BM1454" s="52"/>
      <c r="BN1454" s="52"/>
      <c r="BO1454" s="52"/>
      <c r="BP1454" s="52"/>
      <c r="BQ1454" s="52"/>
      <c r="BR1454" s="52"/>
      <c r="BS1454" s="52"/>
      <c r="BT1454" s="52"/>
      <c r="BU1454" s="52"/>
      <c r="BV1454" s="52"/>
      <c r="BW1454" s="52"/>
      <c r="BX1454" s="52"/>
      <c r="BY1454" s="52"/>
      <c r="BZ1454" s="52"/>
      <c r="CA1454" s="52"/>
      <c r="CB1454" s="52"/>
      <c r="CC1454" s="52"/>
      <c r="CD1454" s="52"/>
      <c r="CE1454" s="52"/>
      <c r="CF1454" s="52"/>
      <c r="CG1454" s="52"/>
      <c r="CH1454" s="52"/>
      <c r="CI1454" s="52"/>
      <c r="CJ1454" s="52"/>
      <c r="CK1454" s="52"/>
      <c r="CL1454" s="52"/>
      <c r="CM1454" s="52"/>
      <c r="CN1454" s="52"/>
      <c r="CO1454" s="52"/>
      <c r="CP1454" s="52"/>
      <c r="CQ1454" s="52"/>
      <c r="CR1454" s="52"/>
      <c r="CS1454" s="52"/>
      <c r="CT1454" s="52"/>
      <c r="CU1454" s="52"/>
      <c r="CV1454" s="52"/>
      <c r="CW1454" s="52"/>
      <c r="CX1454" s="52"/>
      <c r="CY1454" s="52"/>
      <c r="CZ1454" s="52"/>
      <c r="DA1454" s="52"/>
      <c r="DB1454" s="52"/>
      <c r="DC1454" s="52"/>
      <c r="DD1454" s="52"/>
      <c r="DE1454" s="52"/>
      <c r="DF1454" s="52"/>
      <c r="DG1454" s="52"/>
      <c r="DH1454" s="52"/>
      <c r="DI1454" s="52"/>
      <c r="DJ1454" s="52"/>
      <c r="DK1454" s="52"/>
      <c r="DL1454" s="52"/>
      <c r="DM1454" s="52"/>
      <c r="DN1454" s="52"/>
      <c r="DO1454" s="52"/>
      <c r="DP1454" s="52"/>
      <c r="DQ1454" s="52"/>
      <c r="DR1454" s="52"/>
      <c r="DS1454" s="52"/>
      <c r="DT1454" s="52"/>
      <c r="DU1454" s="52"/>
      <c r="DV1454" s="52"/>
      <c r="DW1454" s="52"/>
      <c r="DX1454" s="52"/>
      <c r="DY1454" s="52"/>
    </row>
    <row r="1455" spans="1:129" x14ac:dyDescent="0.25">
      <c r="A1455" s="19" t="s">
        <v>11</v>
      </c>
      <c r="B1455" s="5">
        <v>0</v>
      </c>
      <c r="D1455" s="5">
        <f t="shared" si="237"/>
        <v>0</v>
      </c>
      <c r="F1455" s="5">
        <f t="shared" si="238"/>
        <v>0</v>
      </c>
      <c r="I1455" s="52"/>
      <c r="J1455" s="147"/>
      <c r="K1455" s="55"/>
      <c r="L1455" s="52"/>
      <c r="M1455" s="55"/>
      <c r="N1455" s="52"/>
      <c r="O1455" s="52"/>
      <c r="P1455" s="148"/>
      <c r="Q1455" s="52"/>
      <c r="R1455" s="52"/>
      <c r="S1455" s="52"/>
      <c r="T1455" s="52"/>
      <c r="U1455" s="52"/>
      <c r="V1455" s="52"/>
      <c r="W1455" s="52"/>
      <c r="X1455" s="52"/>
      <c r="Y1455" s="52"/>
      <c r="Z1455" s="52"/>
      <c r="AA1455" s="52"/>
      <c r="AB1455" s="52"/>
      <c r="AC1455" s="52"/>
      <c r="AD1455" s="52"/>
      <c r="AE1455" s="52"/>
      <c r="AF1455" s="52"/>
      <c r="AG1455" s="52"/>
      <c r="AH1455" s="52"/>
      <c r="AI1455" s="52"/>
      <c r="AJ1455" s="52"/>
      <c r="AK1455" s="52"/>
      <c r="AL1455" s="52"/>
      <c r="AM1455" s="52"/>
      <c r="AN1455" s="52"/>
      <c r="AO1455" s="52"/>
      <c r="AP1455" s="52"/>
      <c r="AQ1455" s="52"/>
      <c r="AR1455" s="52"/>
      <c r="AS1455" s="52"/>
      <c r="AT1455" s="52"/>
      <c r="AU1455" s="52"/>
      <c r="AV1455" s="52"/>
      <c r="AW1455" s="52"/>
      <c r="AX1455" s="52"/>
      <c r="AY1455" s="52"/>
      <c r="AZ1455" s="52"/>
      <c r="BA1455" s="52"/>
      <c r="BB1455" s="52"/>
      <c r="BC1455" s="52"/>
      <c r="BD1455" s="52"/>
      <c r="BE1455" s="52"/>
      <c r="BF1455" s="52"/>
      <c r="BG1455" s="52"/>
      <c r="BH1455" s="52"/>
      <c r="BI1455" s="52"/>
      <c r="BJ1455" s="52"/>
      <c r="BK1455" s="52"/>
      <c r="BL1455" s="52"/>
      <c r="BM1455" s="52"/>
      <c r="BN1455" s="52"/>
      <c r="BO1455" s="52"/>
      <c r="BP1455" s="52"/>
      <c r="BQ1455" s="52"/>
      <c r="BR1455" s="52"/>
      <c r="BS1455" s="52"/>
      <c r="BT1455" s="52"/>
      <c r="BU1455" s="52"/>
      <c r="BV1455" s="52"/>
      <c r="BW1455" s="52"/>
      <c r="BX1455" s="52"/>
      <c r="BY1455" s="52"/>
      <c r="BZ1455" s="52"/>
      <c r="CA1455" s="52"/>
      <c r="CB1455" s="52"/>
      <c r="CC1455" s="52"/>
      <c r="CD1455" s="52"/>
      <c r="CE1455" s="52"/>
      <c r="CF1455" s="52"/>
      <c r="CG1455" s="52"/>
      <c r="CH1455" s="52"/>
      <c r="CI1455" s="52"/>
      <c r="CJ1455" s="52"/>
      <c r="CK1455" s="52"/>
      <c r="CL1455" s="52"/>
      <c r="CM1455" s="52"/>
      <c r="CN1455" s="52"/>
      <c r="CO1455" s="52"/>
      <c r="CP1455" s="52"/>
      <c r="CQ1455" s="52"/>
      <c r="CR1455" s="52"/>
      <c r="CS1455" s="52"/>
      <c r="CT1455" s="52"/>
      <c r="CU1455" s="52"/>
      <c r="CV1455" s="52"/>
      <c r="CW1455" s="52"/>
      <c r="CX1455" s="52"/>
      <c r="CY1455" s="52"/>
      <c r="CZ1455" s="52"/>
      <c r="DA1455" s="52"/>
      <c r="DB1455" s="52"/>
      <c r="DC1455" s="52"/>
      <c r="DD1455" s="52"/>
      <c r="DE1455" s="52"/>
      <c r="DF1455" s="52"/>
      <c r="DG1455" s="52"/>
      <c r="DH1455" s="52"/>
      <c r="DI1455" s="52"/>
      <c r="DJ1455" s="52"/>
      <c r="DK1455" s="52"/>
      <c r="DL1455" s="52"/>
      <c r="DM1455" s="52"/>
      <c r="DN1455" s="52"/>
      <c r="DO1455" s="52"/>
      <c r="DP1455" s="52"/>
      <c r="DQ1455" s="52"/>
      <c r="DR1455" s="52"/>
      <c r="DS1455" s="52"/>
      <c r="DT1455" s="52"/>
      <c r="DU1455" s="52"/>
      <c r="DV1455" s="52"/>
      <c r="DW1455" s="52"/>
      <c r="DX1455" s="52"/>
      <c r="DY1455" s="52"/>
    </row>
    <row r="1456" spans="1:129" x14ac:dyDescent="0.25">
      <c r="A1456" s="19" t="s">
        <v>12</v>
      </c>
      <c r="B1456" s="5">
        <v>0</v>
      </c>
      <c r="D1456" s="5">
        <f t="shared" si="237"/>
        <v>0</v>
      </c>
      <c r="F1456" s="5">
        <f>SUM(J1456:BB1456)</f>
        <v>0</v>
      </c>
      <c r="I1456" s="52"/>
      <c r="J1456" s="147"/>
      <c r="K1456" s="55"/>
      <c r="L1456" s="52"/>
      <c r="M1456" s="55"/>
      <c r="N1456" s="52"/>
      <c r="O1456" s="52"/>
      <c r="P1456" s="148"/>
      <c r="Q1456" s="52"/>
      <c r="R1456" s="52"/>
      <c r="S1456" s="52"/>
      <c r="T1456" s="52"/>
      <c r="U1456" s="52"/>
      <c r="V1456" s="52"/>
      <c r="W1456" s="52"/>
      <c r="X1456" s="52"/>
      <c r="Y1456" s="52"/>
      <c r="Z1456" s="52"/>
      <c r="AA1456" s="52"/>
      <c r="AB1456" s="52"/>
      <c r="AC1456" s="52"/>
      <c r="AD1456" s="52"/>
      <c r="AE1456" s="52"/>
      <c r="AF1456" s="52"/>
      <c r="AG1456" s="52"/>
      <c r="AH1456" s="52"/>
      <c r="AI1456" s="52"/>
      <c r="AJ1456" s="52"/>
      <c r="AK1456" s="52"/>
      <c r="AL1456" s="52"/>
      <c r="AM1456" s="52"/>
      <c r="AN1456" s="52"/>
      <c r="AO1456" s="52"/>
      <c r="AP1456" s="52"/>
      <c r="AQ1456" s="52"/>
      <c r="AR1456" s="52"/>
      <c r="AS1456" s="52"/>
      <c r="AT1456" s="52"/>
      <c r="AU1456" s="52"/>
      <c r="AV1456" s="52"/>
      <c r="AW1456" s="52"/>
      <c r="AX1456" s="52"/>
      <c r="AY1456" s="52"/>
      <c r="AZ1456" s="52"/>
      <c r="BA1456" s="52"/>
      <c r="BB1456" s="52"/>
      <c r="BC1456" s="52"/>
      <c r="BD1456" s="52"/>
      <c r="BE1456" s="52"/>
      <c r="BF1456" s="52"/>
      <c r="BG1456" s="52"/>
      <c r="BH1456" s="52"/>
      <c r="BI1456" s="52"/>
      <c r="BJ1456" s="52"/>
      <c r="BK1456" s="52"/>
      <c r="BL1456" s="52"/>
      <c r="BM1456" s="52"/>
      <c r="BN1456" s="52"/>
      <c r="BO1456" s="52"/>
      <c r="BP1456" s="52"/>
      <c r="BQ1456" s="52"/>
      <c r="BR1456" s="52"/>
      <c r="BS1456" s="52"/>
      <c r="BT1456" s="52"/>
      <c r="BU1456" s="52"/>
      <c r="BV1456" s="52"/>
      <c r="BW1456" s="52"/>
      <c r="BX1456" s="52"/>
      <c r="BY1456" s="52"/>
      <c r="BZ1456" s="52"/>
      <c r="CA1456" s="52"/>
      <c r="CB1456" s="52"/>
      <c r="CC1456" s="52"/>
      <c r="CD1456" s="52"/>
      <c r="CE1456" s="52"/>
      <c r="CF1456" s="52"/>
      <c r="CG1456" s="52"/>
      <c r="CH1456" s="52"/>
      <c r="CI1456" s="52"/>
      <c r="CJ1456" s="52"/>
      <c r="CK1456" s="52"/>
      <c r="CL1456" s="52"/>
      <c r="CM1456" s="52"/>
      <c r="CN1456" s="52"/>
      <c r="CO1456" s="52"/>
      <c r="CP1456" s="52"/>
      <c r="CQ1456" s="52"/>
      <c r="CR1456" s="52"/>
      <c r="CS1456" s="52"/>
      <c r="CT1456" s="52"/>
      <c r="CU1456" s="52"/>
      <c r="CV1456" s="52"/>
      <c r="CW1456" s="52"/>
      <c r="CX1456" s="52"/>
      <c r="CY1456" s="52"/>
      <c r="CZ1456" s="52"/>
      <c r="DA1456" s="52"/>
      <c r="DB1456" s="52"/>
      <c r="DC1456" s="52"/>
      <c r="DD1456" s="52"/>
      <c r="DE1456" s="52"/>
      <c r="DF1456" s="52"/>
      <c r="DG1456" s="52"/>
      <c r="DH1456" s="52"/>
      <c r="DI1456" s="52"/>
      <c r="DJ1456" s="52"/>
      <c r="DK1456" s="52"/>
      <c r="DL1456" s="52"/>
      <c r="DM1456" s="52"/>
      <c r="DN1456" s="52"/>
      <c r="DO1456" s="52"/>
      <c r="DP1456" s="52"/>
      <c r="DQ1456" s="52"/>
      <c r="DR1456" s="52"/>
      <c r="DS1456" s="52"/>
      <c r="DT1456" s="52"/>
      <c r="DU1456" s="52"/>
      <c r="DV1456" s="52"/>
      <c r="DW1456" s="52"/>
      <c r="DX1456" s="52"/>
      <c r="DY1456" s="52"/>
    </row>
    <row r="1457" spans="1:129" x14ac:dyDescent="0.25">
      <c r="A1457" s="19" t="s">
        <v>13</v>
      </c>
      <c r="B1457" s="118">
        <f>1500</f>
        <v>1500</v>
      </c>
      <c r="D1457" s="5">
        <f t="shared" si="237"/>
        <v>937.4</v>
      </c>
      <c r="F1457" s="5">
        <f t="shared" ref="F1457:F1459" si="239">SUM(J1457:BB1457)</f>
        <v>562.6</v>
      </c>
      <c r="I1457" s="52"/>
      <c r="J1457" s="147"/>
      <c r="K1457" s="55"/>
      <c r="L1457" s="52"/>
      <c r="M1457" s="55">
        <f>562.6</f>
        <v>562.6</v>
      </c>
      <c r="N1457" s="52"/>
      <c r="O1457" s="52"/>
      <c r="P1457" s="148"/>
      <c r="Q1457" s="52"/>
      <c r="R1457" s="52"/>
      <c r="S1457" s="52"/>
      <c r="T1457" s="52"/>
      <c r="U1457" s="52"/>
      <c r="V1457" s="52"/>
      <c r="W1457" s="52"/>
      <c r="X1457" s="52"/>
      <c r="Y1457" s="52"/>
      <c r="Z1457" s="52"/>
      <c r="AA1457" s="52"/>
      <c r="AB1457" s="52"/>
      <c r="AC1457" s="52"/>
      <c r="AD1457" s="52"/>
      <c r="AE1457" s="52"/>
      <c r="AF1457" s="52"/>
      <c r="AG1457" s="52"/>
      <c r="AH1457" s="52"/>
      <c r="AI1457" s="52"/>
      <c r="AJ1457" s="52"/>
      <c r="AK1457" s="52"/>
      <c r="AL1457" s="52"/>
      <c r="AM1457" s="52"/>
      <c r="AN1457" s="52"/>
      <c r="AO1457" s="52"/>
      <c r="AP1457" s="52"/>
      <c r="AQ1457" s="52"/>
      <c r="AR1457" s="52"/>
      <c r="AS1457" s="52"/>
      <c r="AT1457" s="52"/>
      <c r="AU1457" s="52"/>
      <c r="AV1457" s="52"/>
      <c r="AW1457" s="52"/>
      <c r="AX1457" s="52"/>
      <c r="AY1457" s="52"/>
      <c r="AZ1457" s="52"/>
      <c r="BA1457" s="52"/>
      <c r="BB1457" s="52"/>
      <c r="BC1457" s="52"/>
      <c r="BD1457" s="52"/>
      <c r="BE1457" s="52"/>
      <c r="BF1457" s="52"/>
      <c r="BG1457" s="52"/>
      <c r="BH1457" s="52"/>
      <c r="BI1457" s="52"/>
      <c r="BJ1457" s="52"/>
      <c r="BK1457" s="52"/>
      <c r="BL1457" s="52"/>
      <c r="BM1457" s="52"/>
      <c r="BN1457" s="52"/>
      <c r="BO1457" s="52"/>
      <c r="BP1457" s="52"/>
      <c r="BQ1457" s="52"/>
      <c r="BR1457" s="52"/>
      <c r="BS1457" s="52"/>
      <c r="BT1457" s="52"/>
      <c r="BU1457" s="52"/>
      <c r="BV1457" s="52"/>
      <c r="BW1457" s="52"/>
      <c r="BX1457" s="52"/>
      <c r="BY1457" s="52"/>
      <c r="BZ1457" s="52"/>
      <c r="CA1457" s="52"/>
      <c r="CB1457" s="52"/>
      <c r="CC1457" s="52"/>
      <c r="CD1457" s="52"/>
      <c r="CE1457" s="52"/>
      <c r="CF1457" s="52"/>
      <c r="CG1457" s="52"/>
      <c r="CH1457" s="52"/>
      <c r="CI1457" s="52"/>
      <c r="CJ1457" s="52"/>
      <c r="CK1457" s="52"/>
      <c r="CL1457" s="52"/>
      <c r="CM1457" s="52"/>
      <c r="CN1457" s="52"/>
      <c r="CO1457" s="52"/>
      <c r="CP1457" s="52"/>
      <c r="CQ1457" s="52"/>
      <c r="CR1457" s="52"/>
      <c r="CS1457" s="52"/>
      <c r="CT1457" s="52"/>
      <c r="CU1457" s="52"/>
      <c r="CV1457" s="52"/>
      <c r="CW1457" s="52"/>
      <c r="CX1457" s="52"/>
      <c r="CY1457" s="52"/>
      <c r="CZ1457" s="52"/>
      <c r="DA1457" s="52"/>
      <c r="DB1457" s="52"/>
      <c r="DC1457" s="52"/>
      <c r="DD1457" s="52"/>
      <c r="DE1457" s="52"/>
      <c r="DF1457" s="52"/>
      <c r="DG1457" s="52"/>
      <c r="DH1457" s="52"/>
      <c r="DI1457" s="52"/>
      <c r="DJ1457" s="52"/>
      <c r="DK1457" s="52"/>
      <c r="DL1457" s="52"/>
      <c r="DM1457" s="52"/>
      <c r="DN1457" s="52"/>
      <c r="DO1457" s="52"/>
      <c r="DP1457" s="52"/>
      <c r="DQ1457" s="52"/>
      <c r="DR1457" s="52"/>
      <c r="DS1457" s="52"/>
      <c r="DT1457" s="52"/>
      <c r="DU1457" s="52"/>
      <c r="DV1457" s="52"/>
      <c r="DW1457" s="52"/>
      <c r="DX1457" s="52"/>
      <c r="DY1457" s="52"/>
    </row>
    <row r="1458" spans="1:129" x14ac:dyDescent="0.25">
      <c r="A1458" s="19" t="s">
        <v>14</v>
      </c>
      <c r="B1458" s="5">
        <v>0</v>
      </c>
      <c r="D1458" s="5">
        <f t="shared" si="237"/>
        <v>0</v>
      </c>
      <c r="F1458" s="5">
        <f t="shared" si="239"/>
        <v>0</v>
      </c>
      <c r="I1458" s="52"/>
      <c r="J1458" s="147"/>
      <c r="K1458" s="55"/>
      <c r="L1458" s="52"/>
      <c r="M1458" s="55"/>
      <c r="N1458" s="52"/>
      <c r="O1458" s="52"/>
      <c r="P1458" s="148"/>
      <c r="Q1458" s="52"/>
      <c r="R1458" s="52"/>
      <c r="S1458" s="52"/>
      <c r="T1458" s="52"/>
      <c r="U1458" s="52"/>
      <c r="V1458" s="52"/>
      <c r="W1458" s="52"/>
      <c r="X1458" s="52"/>
      <c r="Y1458" s="52"/>
      <c r="Z1458" s="52"/>
      <c r="AA1458" s="52"/>
      <c r="AB1458" s="52"/>
      <c r="AC1458" s="52"/>
      <c r="AD1458" s="52"/>
      <c r="AE1458" s="52"/>
      <c r="AF1458" s="52"/>
      <c r="AG1458" s="52"/>
      <c r="AH1458" s="52"/>
      <c r="AI1458" s="52"/>
      <c r="AJ1458" s="52"/>
      <c r="AK1458" s="52"/>
      <c r="AL1458" s="52"/>
      <c r="AM1458" s="52"/>
      <c r="AN1458" s="52"/>
      <c r="AO1458" s="52"/>
      <c r="AP1458" s="52"/>
      <c r="AQ1458" s="52"/>
      <c r="AR1458" s="52"/>
      <c r="AS1458" s="52"/>
      <c r="AT1458" s="52"/>
      <c r="AU1458" s="52"/>
      <c r="AV1458" s="52"/>
      <c r="AW1458" s="52"/>
      <c r="AX1458" s="52"/>
      <c r="AY1458" s="52"/>
      <c r="AZ1458" s="52"/>
      <c r="BA1458" s="52"/>
      <c r="BB1458" s="52"/>
      <c r="BC1458" s="52"/>
      <c r="BD1458" s="52"/>
      <c r="BE1458" s="52"/>
      <c r="BF1458" s="52"/>
      <c r="BG1458" s="52"/>
      <c r="BH1458" s="52"/>
      <c r="BI1458" s="52"/>
      <c r="BJ1458" s="52"/>
      <c r="BK1458" s="52"/>
      <c r="BL1458" s="52"/>
      <c r="BM1458" s="52"/>
      <c r="BN1458" s="52"/>
      <c r="BO1458" s="52"/>
      <c r="BP1458" s="52"/>
      <c r="BQ1458" s="52"/>
      <c r="BR1458" s="52"/>
      <c r="BS1458" s="52"/>
      <c r="BT1458" s="52"/>
      <c r="BU1458" s="52"/>
      <c r="BV1458" s="52"/>
      <c r="BW1458" s="52"/>
      <c r="BX1458" s="52"/>
      <c r="BY1458" s="52"/>
      <c r="BZ1458" s="52"/>
      <c r="CA1458" s="52"/>
      <c r="CB1458" s="52"/>
      <c r="CC1458" s="52"/>
      <c r="CD1458" s="52"/>
      <c r="CE1458" s="52"/>
      <c r="CF1458" s="52"/>
      <c r="CG1458" s="52"/>
      <c r="CH1458" s="52"/>
      <c r="CI1458" s="52"/>
      <c r="CJ1458" s="52"/>
      <c r="CK1458" s="52"/>
      <c r="CL1458" s="52"/>
      <c r="CM1458" s="52"/>
      <c r="CN1458" s="52"/>
      <c r="CO1458" s="52"/>
      <c r="CP1458" s="52"/>
      <c r="CQ1458" s="52"/>
      <c r="CR1458" s="52"/>
      <c r="CS1458" s="52"/>
      <c r="CT1458" s="52"/>
      <c r="CU1458" s="52"/>
      <c r="CV1458" s="52"/>
      <c r="CW1458" s="52"/>
      <c r="CX1458" s="52"/>
      <c r="CY1458" s="52"/>
      <c r="CZ1458" s="52"/>
      <c r="DA1458" s="52"/>
      <c r="DB1458" s="52"/>
      <c r="DC1458" s="52"/>
      <c r="DD1458" s="52"/>
      <c r="DE1458" s="52"/>
      <c r="DF1458" s="52"/>
      <c r="DG1458" s="52"/>
      <c r="DH1458" s="52"/>
      <c r="DI1458" s="52"/>
      <c r="DJ1458" s="52"/>
      <c r="DK1458" s="52"/>
      <c r="DL1458" s="52"/>
      <c r="DM1458" s="52"/>
      <c r="DN1458" s="52"/>
      <c r="DO1458" s="52"/>
      <c r="DP1458" s="52"/>
      <c r="DQ1458" s="52"/>
      <c r="DR1458" s="52"/>
      <c r="DS1458" s="52"/>
      <c r="DT1458" s="52"/>
      <c r="DU1458" s="52"/>
      <c r="DV1458" s="52"/>
      <c r="DW1458" s="52"/>
      <c r="DX1458" s="52"/>
      <c r="DY1458" s="52"/>
    </row>
    <row r="1459" spans="1:129" x14ac:dyDescent="0.25">
      <c r="A1459" s="19" t="s">
        <v>15</v>
      </c>
      <c r="B1459" s="5">
        <v>0</v>
      </c>
      <c r="D1459" s="5">
        <f t="shared" si="237"/>
        <v>0</v>
      </c>
      <c r="F1459" s="5">
        <f t="shared" si="239"/>
        <v>0</v>
      </c>
      <c r="I1459" s="52"/>
      <c r="J1459" s="147"/>
      <c r="K1459" s="55"/>
      <c r="L1459" s="52"/>
      <c r="M1459" s="55"/>
      <c r="N1459" s="52"/>
      <c r="O1459" s="52"/>
      <c r="P1459" s="148"/>
      <c r="Q1459" s="52"/>
      <c r="R1459" s="52"/>
      <c r="S1459" s="52"/>
      <c r="T1459" s="52"/>
      <c r="U1459" s="52"/>
      <c r="V1459" s="52"/>
      <c r="W1459" s="52"/>
      <c r="X1459" s="52"/>
      <c r="Y1459" s="52"/>
      <c r="Z1459" s="52"/>
      <c r="AA1459" s="52"/>
      <c r="AB1459" s="52"/>
      <c r="AC1459" s="52"/>
      <c r="AD1459" s="52"/>
      <c r="AE1459" s="52"/>
      <c r="AF1459" s="52"/>
      <c r="AG1459" s="52"/>
      <c r="AH1459" s="52"/>
      <c r="AI1459" s="52"/>
      <c r="AJ1459" s="52"/>
      <c r="AK1459" s="52"/>
      <c r="AL1459" s="52"/>
      <c r="AM1459" s="52"/>
      <c r="AN1459" s="52"/>
      <c r="AO1459" s="52"/>
      <c r="AP1459" s="52"/>
      <c r="AQ1459" s="52"/>
      <c r="AR1459" s="52"/>
      <c r="AS1459" s="52"/>
      <c r="AT1459" s="52"/>
      <c r="AU1459" s="52"/>
      <c r="AV1459" s="52"/>
      <c r="AW1459" s="52"/>
      <c r="AX1459" s="52"/>
      <c r="AY1459" s="52"/>
      <c r="AZ1459" s="52"/>
      <c r="BA1459" s="52"/>
      <c r="BB1459" s="52"/>
      <c r="BC1459" s="52"/>
      <c r="BD1459" s="52"/>
      <c r="BE1459" s="52"/>
      <c r="BF1459" s="52"/>
      <c r="BG1459" s="52"/>
      <c r="BH1459" s="52"/>
      <c r="BI1459" s="52"/>
      <c r="BJ1459" s="52"/>
      <c r="BK1459" s="52"/>
      <c r="BL1459" s="52"/>
      <c r="BM1459" s="52"/>
      <c r="BN1459" s="52"/>
      <c r="BO1459" s="52"/>
      <c r="BP1459" s="52"/>
      <c r="BQ1459" s="52"/>
      <c r="BR1459" s="52"/>
      <c r="BS1459" s="52"/>
      <c r="BT1459" s="52"/>
      <c r="BU1459" s="52"/>
      <c r="BV1459" s="52"/>
      <c r="BW1459" s="52"/>
      <c r="BX1459" s="52"/>
      <c r="BY1459" s="52"/>
      <c r="BZ1459" s="52"/>
      <c r="CA1459" s="52"/>
      <c r="CB1459" s="52"/>
      <c r="CC1459" s="52"/>
      <c r="CD1459" s="52"/>
      <c r="CE1459" s="52"/>
      <c r="CF1459" s="52"/>
      <c r="CG1459" s="52"/>
      <c r="CH1459" s="52"/>
      <c r="CI1459" s="52"/>
      <c r="CJ1459" s="52"/>
      <c r="CK1459" s="52"/>
      <c r="CL1459" s="52"/>
      <c r="CM1459" s="52"/>
      <c r="CN1459" s="52"/>
      <c r="CO1459" s="52"/>
      <c r="CP1459" s="52"/>
      <c r="CQ1459" s="52"/>
      <c r="CR1459" s="52"/>
      <c r="CS1459" s="52"/>
      <c r="CT1459" s="52"/>
      <c r="CU1459" s="52"/>
      <c r="CV1459" s="52"/>
      <c r="CW1459" s="52"/>
      <c r="CX1459" s="52"/>
      <c r="CY1459" s="52"/>
      <c r="CZ1459" s="52"/>
      <c r="DA1459" s="52"/>
      <c r="DB1459" s="52"/>
      <c r="DC1459" s="52"/>
      <c r="DD1459" s="52"/>
      <c r="DE1459" s="52"/>
      <c r="DF1459" s="52"/>
      <c r="DG1459" s="52"/>
      <c r="DH1459" s="52"/>
      <c r="DI1459" s="52"/>
      <c r="DJ1459" s="52"/>
      <c r="DK1459" s="52"/>
      <c r="DL1459" s="52"/>
      <c r="DM1459" s="52"/>
      <c r="DN1459" s="52"/>
      <c r="DO1459" s="52"/>
      <c r="DP1459" s="52"/>
      <c r="DQ1459" s="52"/>
      <c r="DR1459" s="52"/>
      <c r="DS1459" s="52"/>
      <c r="DT1459" s="52"/>
      <c r="DU1459" s="52"/>
      <c r="DV1459" s="52"/>
      <c r="DW1459" s="52"/>
      <c r="DX1459" s="52"/>
      <c r="DY1459" s="52"/>
    </row>
    <row r="1460" spans="1:129" x14ac:dyDescent="0.25">
      <c r="A1460" s="6" t="s">
        <v>16</v>
      </c>
      <c r="B1460" s="7">
        <f>SUM(B1448:B1459)</f>
        <v>1500</v>
      </c>
      <c r="D1460" s="23">
        <f>SUM(D1448:D1459)</f>
        <v>937.4</v>
      </c>
      <c r="F1460" s="7">
        <f>SUM(F1448:F1459)</f>
        <v>562.6</v>
      </c>
      <c r="I1460" s="52"/>
      <c r="J1460" s="147"/>
      <c r="K1460" s="55"/>
      <c r="L1460" s="52"/>
      <c r="M1460" s="55"/>
      <c r="N1460" s="52"/>
      <c r="O1460" s="52"/>
      <c r="P1460" s="148"/>
      <c r="Q1460" s="52"/>
      <c r="R1460" s="52"/>
      <c r="S1460" s="52"/>
      <c r="T1460" s="52"/>
      <c r="U1460" s="52"/>
      <c r="V1460" s="52"/>
      <c r="W1460" s="52"/>
      <c r="X1460" s="52"/>
      <c r="Y1460" s="52"/>
      <c r="Z1460" s="52"/>
      <c r="AA1460" s="52"/>
      <c r="AB1460" s="52"/>
      <c r="AC1460" s="52"/>
      <c r="AD1460" s="52"/>
      <c r="AE1460" s="52"/>
      <c r="AF1460" s="52"/>
      <c r="AG1460" s="52"/>
      <c r="AH1460" s="52"/>
      <c r="AI1460" s="52"/>
      <c r="AJ1460" s="52"/>
      <c r="AK1460" s="52"/>
      <c r="AL1460" s="52"/>
      <c r="AM1460" s="52"/>
      <c r="AN1460" s="52"/>
      <c r="AO1460" s="52"/>
      <c r="AP1460" s="52"/>
      <c r="AQ1460" s="52"/>
      <c r="AR1460" s="52"/>
      <c r="AS1460" s="52"/>
      <c r="AT1460" s="52"/>
      <c r="AU1460" s="52"/>
      <c r="AV1460" s="52"/>
      <c r="AW1460" s="52"/>
      <c r="AX1460" s="52"/>
      <c r="AY1460" s="52"/>
      <c r="AZ1460" s="52"/>
      <c r="BA1460" s="52"/>
      <c r="BB1460" s="52"/>
      <c r="BC1460" s="52"/>
      <c r="BD1460" s="52"/>
      <c r="BE1460" s="52"/>
      <c r="BF1460" s="52"/>
      <c r="BG1460" s="52"/>
      <c r="BH1460" s="52"/>
      <c r="BI1460" s="52"/>
      <c r="BJ1460" s="52"/>
      <c r="BK1460" s="52"/>
      <c r="BL1460" s="52"/>
      <c r="BM1460" s="52"/>
      <c r="BN1460" s="52"/>
      <c r="BO1460" s="52"/>
      <c r="BP1460" s="52"/>
      <c r="BQ1460" s="52"/>
      <c r="BR1460" s="52"/>
      <c r="BS1460" s="52"/>
      <c r="BT1460" s="52"/>
      <c r="BU1460" s="52"/>
      <c r="BV1460" s="52"/>
      <c r="BW1460" s="52"/>
      <c r="BX1460" s="52"/>
      <c r="BY1460" s="52"/>
      <c r="BZ1460" s="52"/>
      <c r="CA1460" s="52"/>
      <c r="CB1460" s="52"/>
      <c r="CC1460" s="52"/>
      <c r="CD1460" s="52"/>
      <c r="CE1460" s="52"/>
      <c r="CF1460" s="52"/>
      <c r="CG1460" s="52"/>
      <c r="CH1460" s="52"/>
      <c r="CI1460" s="52"/>
      <c r="CJ1460" s="52"/>
      <c r="CK1460" s="52"/>
      <c r="CL1460" s="52"/>
      <c r="CM1460" s="52"/>
      <c r="CN1460" s="52"/>
      <c r="CO1460" s="52"/>
      <c r="CP1460" s="52"/>
      <c r="CQ1460" s="52"/>
      <c r="CR1460" s="52"/>
      <c r="CS1460" s="52"/>
      <c r="CT1460" s="52"/>
      <c r="CU1460" s="52"/>
      <c r="CV1460" s="52"/>
      <c r="CW1460" s="52"/>
      <c r="CX1460" s="52"/>
      <c r="CY1460" s="52"/>
      <c r="CZ1460" s="52"/>
      <c r="DA1460" s="52"/>
      <c r="DB1460" s="52"/>
      <c r="DC1460" s="52"/>
      <c r="DD1460" s="52"/>
      <c r="DE1460" s="52"/>
      <c r="DF1460" s="52"/>
      <c r="DG1460" s="52"/>
      <c r="DH1460" s="52"/>
      <c r="DI1460" s="52"/>
      <c r="DJ1460" s="52"/>
      <c r="DK1460" s="52"/>
      <c r="DL1460" s="52"/>
      <c r="DM1460" s="52"/>
      <c r="DN1460" s="52"/>
      <c r="DO1460" s="52"/>
      <c r="DP1460" s="52"/>
      <c r="DQ1460" s="52"/>
      <c r="DR1460" s="52"/>
      <c r="DS1460" s="52"/>
      <c r="DT1460" s="52"/>
      <c r="DU1460" s="52"/>
      <c r="DV1460" s="52"/>
      <c r="DW1460" s="52"/>
      <c r="DX1460" s="52"/>
      <c r="DY1460" s="52"/>
    </row>
    <row r="1461" spans="1:129" x14ac:dyDescent="0.25">
      <c r="I1461" s="52"/>
      <c r="J1461" s="147"/>
      <c r="K1461" s="55"/>
      <c r="L1461" s="52"/>
      <c r="M1461" s="55"/>
      <c r="N1461" s="52"/>
      <c r="O1461" s="52"/>
      <c r="P1461" s="148"/>
      <c r="Q1461" s="52"/>
      <c r="R1461" s="52"/>
      <c r="S1461" s="52"/>
      <c r="T1461" s="52"/>
      <c r="U1461" s="52"/>
      <c r="V1461" s="52"/>
      <c r="W1461" s="52"/>
      <c r="X1461" s="52"/>
      <c r="Y1461" s="52"/>
      <c r="Z1461" s="52"/>
      <c r="AA1461" s="52"/>
      <c r="AB1461" s="52"/>
      <c r="AC1461" s="52"/>
      <c r="AD1461" s="52"/>
      <c r="AE1461" s="52"/>
      <c r="AF1461" s="52"/>
      <c r="AG1461" s="52"/>
      <c r="AH1461" s="52"/>
      <c r="AI1461" s="52"/>
      <c r="AJ1461" s="52"/>
      <c r="AK1461" s="52"/>
      <c r="AL1461" s="52"/>
      <c r="AM1461" s="52"/>
      <c r="AN1461" s="52"/>
      <c r="AO1461" s="52"/>
      <c r="AP1461" s="52"/>
      <c r="AQ1461" s="52"/>
      <c r="AR1461" s="52"/>
      <c r="AS1461" s="52"/>
      <c r="AT1461" s="52"/>
      <c r="AU1461" s="52"/>
      <c r="AV1461" s="52"/>
      <c r="AW1461" s="52"/>
      <c r="AX1461" s="52"/>
      <c r="AY1461" s="52"/>
      <c r="AZ1461" s="52"/>
      <c r="BA1461" s="52"/>
      <c r="BB1461" s="52"/>
      <c r="BC1461" s="52"/>
      <c r="BD1461" s="52"/>
      <c r="BE1461" s="52"/>
      <c r="BF1461" s="52"/>
      <c r="BG1461" s="52"/>
      <c r="BH1461" s="52"/>
      <c r="BI1461" s="52"/>
      <c r="BJ1461" s="52"/>
      <c r="BK1461" s="52"/>
      <c r="BL1461" s="52"/>
      <c r="BM1461" s="52"/>
      <c r="BN1461" s="52"/>
      <c r="BO1461" s="52"/>
      <c r="BP1461" s="52"/>
      <c r="BQ1461" s="52"/>
      <c r="BR1461" s="52"/>
      <c r="BS1461" s="52"/>
      <c r="BT1461" s="52"/>
      <c r="BU1461" s="52"/>
      <c r="BV1461" s="52"/>
      <c r="BW1461" s="52"/>
      <c r="BX1461" s="52"/>
      <c r="BY1461" s="52"/>
      <c r="BZ1461" s="52"/>
      <c r="CA1461" s="52"/>
      <c r="CB1461" s="52"/>
      <c r="CC1461" s="52"/>
      <c r="CD1461" s="52"/>
      <c r="CE1461" s="52"/>
      <c r="CF1461" s="52"/>
      <c r="CG1461" s="52"/>
      <c r="CH1461" s="52"/>
      <c r="CI1461" s="52"/>
      <c r="CJ1461" s="52"/>
      <c r="CK1461" s="52"/>
      <c r="CL1461" s="52"/>
      <c r="CM1461" s="52"/>
      <c r="CN1461" s="52"/>
      <c r="CO1461" s="52"/>
      <c r="CP1461" s="52"/>
      <c r="CQ1461" s="52"/>
      <c r="CR1461" s="52"/>
      <c r="CS1461" s="52"/>
      <c r="CT1461" s="52"/>
      <c r="CU1461" s="52"/>
      <c r="CV1461" s="52"/>
      <c r="CW1461" s="52"/>
      <c r="CX1461" s="52"/>
      <c r="CY1461" s="52"/>
      <c r="CZ1461" s="52"/>
      <c r="DA1461" s="52"/>
      <c r="DB1461" s="52"/>
      <c r="DC1461" s="52"/>
      <c r="DD1461" s="52"/>
      <c r="DE1461" s="52"/>
      <c r="DF1461" s="52"/>
      <c r="DG1461" s="52"/>
      <c r="DH1461" s="52"/>
      <c r="DI1461" s="52"/>
      <c r="DJ1461" s="52"/>
      <c r="DK1461" s="52"/>
      <c r="DL1461" s="52"/>
      <c r="DM1461" s="52"/>
      <c r="DN1461" s="52"/>
      <c r="DO1461" s="52"/>
      <c r="DP1461" s="52"/>
      <c r="DQ1461" s="52"/>
      <c r="DR1461" s="52"/>
      <c r="DS1461" s="52"/>
      <c r="DT1461" s="52"/>
      <c r="DU1461" s="52"/>
      <c r="DV1461" s="52"/>
      <c r="DW1461" s="52"/>
      <c r="DX1461" s="52"/>
      <c r="DY1461" s="52"/>
    </row>
    <row r="1462" spans="1:129" x14ac:dyDescent="0.25">
      <c r="I1462" s="52"/>
      <c r="J1462" s="147"/>
      <c r="K1462" s="55"/>
      <c r="L1462" s="52"/>
      <c r="M1462" s="55"/>
      <c r="N1462" s="52"/>
      <c r="O1462" s="52"/>
      <c r="P1462" s="148"/>
      <c r="Q1462" s="52"/>
      <c r="R1462" s="52"/>
      <c r="S1462" s="52"/>
      <c r="T1462" s="52"/>
      <c r="U1462" s="52"/>
      <c r="V1462" s="52"/>
      <c r="W1462" s="52"/>
      <c r="X1462" s="52"/>
      <c r="Y1462" s="52"/>
      <c r="Z1462" s="52"/>
      <c r="AA1462" s="52"/>
      <c r="AB1462" s="52"/>
      <c r="AC1462" s="52"/>
      <c r="AD1462" s="52"/>
      <c r="AE1462" s="52"/>
      <c r="AF1462" s="52"/>
      <c r="AG1462" s="52"/>
      <c r="AH1462" s="52"/>
      <c r="AI1462" s="52"/>
      <c r="AJ1462" s="52"/>
      <c r="AK1462" s="52"/>
      <c r="AL1462" s="52"/>
      <c r="AM1462" s="52"/>
      <c r="AN1462" s="52"/>
      <c r="AO1462" s="52"/>
      <c r="AP1462" s="52"/>
      <c r="AQ1462" s="52"/>
      <c r="AR1462" s="52"/>
      <c r="AS1462" s="52"/>
      <c r="AT1462" s="52"/>
      <c r="AU1462" s="52"/>
      <c r="AV1462" s="52"/>
      <c r="AW1462" s="52"/>
      <c r="AX1462" s="52"/>
      <c r="AY1462" s="52"/>
      <c r="AZ1462" s="52"/>
      <c r="BA1462" s="52"/>
      <c r="BB1462" s="52"/>
      <c r="BC1462" s="52"/>
      <c r="BD1462" s="52"/>
      <c r="BE1462" s="52"/>
      <c r="BF1462" s="52"/>
      <c r="BG1462" s="52"/>
      <c r="BH1462" s="52"/>
      <c r="BI1462" s="52"/>
      <c r="BJ1462" s="52"/>
      <c r="BK1462" s="52"/>
      <c r="BL1462" s="52"/>
      <c r="BM1462" s="52"/>
      <c r="BN1462" s="52"/>
      <c r="BO1462" s="52"/>
      <c r="BP1462" s="52"/>
      <c r="BQ1462" s="52"/>
      <c r="BR1462" s="52"/>
      <c r="BS1462" s="52"/>
      <c r="BT1462" s="52"/>
      <c r="BU1462" s="52"/>
      <c r="BV1462" s="52"/>
      <c r="BW1462" s="52"/>
      <c r="BX1462" s="52"/>
      <c r="BY1462" s="52"/>
      <c r="BZ1462" s="52"/>
      <c r="CA1462" s="52"/>
      <c r="CB1462" s="52"/>
      <c r="CC1462" s="52"/>
      <c r="CD1462" s="52"/>
      <c r="CE1462" s="52"/>
      <c r="CF1462" s="52"/>
      <c r="CG1462" s="52"/>
      <c r="CH1462" s="52"/>
      <c r="CI1462" s="52"/>
      <c r="CJ1462" s="52"/>
      <c r="CK1462" s="52"/>
      <c r="CL1462" s="52"/>
      <c r="CM1462" s="52"/>
      <c r="CN1462" s="52"/>
      <c r="CO1462" s="52"/>
      <c r="CP1462" s="52"/>
      <c r="CQ1462" s="52"/>
      <c r="CR1462" s="52"/>
      <c r="CS1462" s="52"/>
      <c r="CT1462" s="52"/>
      <c r="CU1462" s="52"/>
      <c r="CV1462" s="52"/>
      <c r="CW1462" s="52"/>
      <c r="CX1462" s="52"/>
      <c r="CY1462" s="52"/>
      <c r="CZ1462" s="52"/>
      <c r="DA1462" s="52"/>
      <c r="DB1462" s="52"/>
      <c r="DC1462" s="52"/>
      <c r="DD1462" s="52"/>
      <c r="DE1462" s="52"/>
      <c r="DF1462" s="52"/>
      <c r="DG1462" s="52"/>
      <c r="DH1462" s="52"/>
      <c r="DI1462" s="52"/>
      <c r="DJ1462" s="52"/>
      <c r="DK1462" s="52"/>
      <c r="DL1462" s="52"/>
      <c r="DM1462" s="52"/>
      <c r="DN1462" s="52"/>
      <c r="DO1462" s="52"/>
      <c r="DP1462" s="52"/>
      <c r="DQ1462" s="52"/>
      <c r="DR1462" s="52"/>
      <c r="DS1462" s="52"/>
      <c r="DT1462" s="52"/>
      <c r="DU1462" s="52"/>
      <c r="DV1462" s="52"/>
      <c r="DW1462" s="52"/>
      <c r="DX1462" s="52"/>
      <c r="DY1462" s="52"/>
    </row>
    <row r="1463" spans="1:129" ht="20.100000000000001" customHeight="1" x14ac:dyDescent="0.25">
      <c r="A1463" s="131">
        <v>34501</v>
      </c>
      <c r="B1463" s="173" t="s">
        <v>65</v>
      </c>
      <c r="C1463" s="173"/>
      <c r="D1463" s="173"/>
      <c r="E1463" s="173"/>
      <c r="F1463" s="173"/>
      <c r="G1463" s="173"/>
      <c r="H1463" s="173"/>
      <c r="I1463" s="52"/>
      <c r="J1463" s="103"/>
      <c r="K1463" s="83"/>
      <c r="L1463" s="52"/>
      <c r="M1463" s="55"/>
      <c r="N1463" s="52"/>
      <c r="O1463" s="52"/>
      <c r="P1463" s="95"/>
      <c r="Q1463" s="52"/>
      <c r="R1463" s="52"/>
      <c r="S1463" s="52"/>
      <c r="T1463" s="52"/>
      <c r="U1463" s="52"/>
      <c r="V1463" s="52"/>
      <c r="W1463" s="52"/>
      <c r="X1463" s="52"/>
      <c r="Y1463" s="52"/>
      <c r="Z1463" s="52"/>
      <c r="AA1463" s="52"/>
      <c r="AB1463" s="52"/>
      <c r="AC1463" s="52"/>
      <c r="AD1463" s="52"/>
      <c r="AE1463" s="52"/>
      <c r="AF1463" s="52"/>
      <c r="AG1463" s="52"/>
      <c r="AH1463" s="52"/>
      <c r="AI1463" s="52"/>
      <c r="AJ1463" s="52"/>
      <c r="AK1463" s="52"/>
      <c r="AL1463" s="52"/>
      <c r="AM1463" s="52"/>
      <c r="AN1463" s="52"/>
      <c r="AO1463" s="52"/>
      <c r="AP1463" s="52"/>
      <c r="AQ1463" s="52"/>
      <c r="AR1463" s="52"/>
      <c r="AS1463" s="52"/>
      <c r="AT1463" s="52"/>
      <c r="AU1463" s="52"/>
      <c r="AV1463" s="52"/>
      <c r="AW1463" s="52"/>
      <c r="AX1463" s="52"/>
      <c r="AY1463" s="52"/>
      <c r="AZ1463" s="52"/>
      <c r="BA1463" s="52"/>
      <c r="BB1463" s="52"/>
      <c r="BC1463" s="52"/>
      <c r="BD1463" s="52"/>
      <c r="BE1463" s="52"/>
      <c r="BF1463" s="52"/>
      <c r="BG1463" s="52"/>
      <c r="BH1463" s="52"/>
      <c r="BI1463" s="52"/>
      <c r="BJ1463" s="52"/>
      <c r="BK1463" s="52"/>
      <c r="BL1463" s="52"/>
      <c r="BM1463" s="52"/>
      <c r="BN1463" s="52"/>
      <c r="BO1463" s="52"/>
      <c r="BP1463" s="52"/>
      <c r="BQ1463" s="52"/>
      <c r="BR1463" s="52"/>
      <c r="BS1463" s="52"/>
      <c r="BT1463" s="52"/>
      <c r="BU1463" s="52"/>
      <c r="BV1463" s="52"/>
      <c r="BW1463" s="52"/>
      <c r="BX1463" s="52"/>
      <c r="BY1463" s="52"/>
      <c r="BZ1463" s="52"/>
      <c r="CA1463" s="52"/>
      <c r="CB1463" s="52"/>
      <c r="CC1463" s="52"/>
      <c r="CD1463" s="52"/>
      <c r="CE1463" s="52"/>
      <c r="CF1463" s="52"/>
      <c r="CG1463" s="52"/>
      <c r="CH1463" s="52"/>
      <c r="CI1463" s="52"/>
      <c r="CJ1463" s="52"/>
      <c r="CK1463" s="52"/>
      <c r="CL1463" s="52"/>
      <c r="CM1463" s="52"/>
      <c r="CN1463" s="52"/>
      <c r="CO1463" s="52"/>
      <c r="CP1463" s="52"/>
      <c r="CQ1463" s="52"/>
      <c r="CR1463" s="52"/>
      <c r="CS1463" s="52"/>
      <c r="CT1463" s="52"/>
      <c r="CU1463" s="52"/>
      <c r="CV1463" s="52"/>
      <c r="CW1463" s="52"/>
      <c r="CX1463" s="52"/>
      <c r="CY1463" s="52"/>
      <c r="CZ1463" s="52"/>
      <c r="DA1463" s="52"/>
      <c r="DB1463" s="52"/>
      <c r="DC1463" s="52"/>
      <c r="DD1463" s="52"/>
      <c r="DE1463" s="52"/>
      <c r="DF1463" s="52"/>
      <c r="DG1463" s="52"/>
      <c r="DH1463" s="52"/>
      <c r="DI1463" s="52"/>
      <c r="DJ1463" s="52"/>
      <c r="DK1463" s="52"/>
      <c r="DL1463" s="52"/>
      <c r="DM1463" s="52"/>
      <c r="DN1463" s="52"/>
      <c r="DO1463" s="52"/>
      <c r="DP1463" s="52"/>
      <c r="DQ1463" s="52"/>
      <c r="DR1463" s="52"/>
      <c r="DS1463" s="52"/>
      <c r="DT1463" s="52"/>
      <c r="DU1463" s="52"/>
      <c r="DV1463" s="52"/>
      <c r="DW1463" s="52"/>
      <c r="DX1463" s="52"/>
      <c r="DY1463" s="52"/>
    </row>
    <row r="1464" spans="1:129" x14ac:dyDescent="0.25">
      <c r="D1464" s="23">
        <v>750000</v>
      </c>
      <c r="E1464" s="2">
        <v>12</v>
      </c>
      <c r="F1464" s="2"/>
      <c r="G1464" s="10">
        <f>D1464/E1464</f>
        <v>62500</v>
      </c>
      <c r="I1464" s="52"/>
      <c r="J1464" s="103"/>
      <c r="K1464" s="55"/>
      <c r="L1464" s="52"/>
      <c r="M1464" s="55"/>
      <c r="N1464" s="52"/>
      <c r="O1464" s="52"/>
      <c r="P1464" s="95"/>
      <c r="Q1464" s="52"/>
      <c r="R1464" s="52"/>
      <c r="S1464" s="52"/>
      <c r="T1464" s="52"/>
      <c r="U1464" s="52"/>
      <c r="V1464" s="52"/>
      <c r="W1464" s="52"/>
      <c r="X1464" s="52"/>
      <c r="Y1464" s="52"/>
      <c r="Z1464" s="52"/>
      <c r="AA1464" s="52"/>
      <c r="AB1464" s="52"/>
      <c r="AC1464" s="52"/>
      <c r="AD1464" s="52"/>
      <c r="AE1464" s="52"/>
      <c r="AF1464" s="52"/>
      <c r="AG1464" s="52"/>
      <c r="AH1464" s="52"/>
      <c r="AI1464" s="52"/>
      <c r="AJ1464" s="52"/>
      <c r="AK1464" s="52"/>
      <c r="AL1464" s="52"/>
      <c r="AM1464" s="52"/>
      <c r="AN1464" s="52"/>
      <c r="AO1464" s="52"/>
      <c r="AP1464" s="52"/>
      <c r="AQ1464" s="52"/>
      <c r="AR1464" s="52"/>
      <c r="AS1464" s="52"/>
      <c r="AT1464" s="52"/>
      <c r="AU1464" s="52"/>
      <c r="AV1464" s="52"/>
      <c r="AW1464" s="52"/>
      <c r="AX1464" s="52"/>
      <c r="AY1464" s="52"/>
      <c r="AZ1464" s="52"/>
      <c r="BA1464" s="52"/>
      <c r="BB1464" s="52"/>
      <c r="BC1464" s="52"/>
      <c r="BD1464" s="52"/>
      <c r="BE1464" s="52"/>
      <c r="BF1464" s="52"/>
      <c r="BG1464" s="52"/>
      <c r="BH1464" s="52"/>
      <c r="BI1464" s="52"/>
      <c r="BJ1464" s="52"/>
      <c r="BK1464" s="52"/>
      <c r="BL1464" s="52"/>
      <c r="BM1464" s="52"/>
      <c r="BN1464" s="52"/>
      <c r="BO1464" s="52"/>
      <c r="BP1464" s="52"/>
      <c r="BQ1464" s="52"/>
      <c r="BR1464" s="52"/>
      <c r="BS1464" s="52"/>
      <c r="BT1464" s="52"/>
      <c r="BU1464" s="52"/>
      <c r="BV1464" s="52"/>
      <c r="BW1464" s="52"/>
      <c r="BX1464" s="52"/>
      <c r="BY1464" s="52"/>
      <c r="BZ1464" s="52"/>
      <c r="CA1464" s="52"/>
      <c r="CB1464" s="52"/>
      <c r="CC1464" s="52"/>
      <c r="CD1464" s="52"/>
      <c r="CE1464" s="52"/>
      <c r="CF1464" s="52"/>
      <c r="CG1464" s="52"/>
      <c r="CH1464" s="52"/>
      <c r="CI1464" s="52"/>
      <c r="CJ1464" s="52"/>
      <c r="CK1464" s="52"/>
      <c r="CL1464" s="52"/>
      <c r="CM1464" s="52"/>
      <c r="CN1464" s="52"/>
      <c r="CO1464" s="52"/>
      <c r="CP1464" s="52"/>
      <c r="CQ1464" s="52"/>
      <c r="CR1464" s="52"/>
      <c r="CS1464" s="52"/>
      <c r="CT1464" s="52"/>
      <c r="CU1464" s="52"/>
      <c r="CV1464" s="52"/>
      <c r="CW1464" s="52"/>
      <c r="CX1464" s="52"/>
      <c r="CY1464" s="52"/>
      <c r="CZ1464" s="52"/>
      <c r="DA1464" s="52"/>
      <c r="DB1464" s="52"/>
      <c r="DC1464" s="52"/>
      <c r="DD1464" s="52"/>
      <c r="DE1464" s="52"/>
      <c r="DF1464" s="52"/>
      <c r="DG1464" s="52"/>
      <c r="DH1464" s="52"/>
      <c r="DI1464" s="52"/>
      <c r="DJ1464" s="52"/>
      <c r="DK1464" s="52"/>
      <c r="DL1464" s="52"/>
      <c r="DM1464" s="52"/>
      <c r="DN1464" s="52"/>
      <c r="DO1464" s="52"/>
      <c r="DP1464" s="52"/>
      <c r="DQ1464" s="52"/>
      <c r="DR1464" s="52"/>
      <c r="DS1464" s="52"/>
      <c r="DT1464" s="52"/>
      <c r="DU1464" s="52"/>
      <c r="DV1464" s="52"/>
      <c r="DW1464" s="52"/>
      <c r="DX1464" s="52"/>
      <c r="DY1464" s="52"/>
    </row>
    <row r="1465" spans="1:129" s="20" customFormat="1" ht="20.100000000000001" customHeight="1" x14ac:dyDescent="0.25">
      <c r="B1465" s="22" t="s">
        <v>1</v>
      </c>
      <c r="C1465" s="22"/>
      <c r="D1465" s="24" t="s">
        <v>2</v>
      </c>
      <c r="E1465" s="25"/>
      <c r="F1465" s="31" t="s">
        <v>3</v>
      </c>
      <c r="G1465" s="27"/>
      <c r="I1465" s="52"/>
      <c r="J1465" s="103"/>
      <c r="K1465" s="55"/>
      <c r="L1465" s="52"/>
      <c r="M1465" s="55"/>
      <c r="N1465" s="52"/>
      <c r="O1465" s="52"/>
      <c r="P1465" s="95"/>
      <c r="Q1465" s="52"/>
      <c r="R1465" s="96"/>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c r="BE1465" s="96"/>
      <c r="BF1465" s="96"/>
      <c r="BG1465" s="96"/>
      <c r="BH1465" s="96"/>
      <c r="BI1465" s="96"/>
      <c r="BJ1465" s="96"/>
      <c r="BK1465" s="96"/>
      <c r="BL1465" s="96"/>
      <c r="BM1465" s="96"/>
      <c r="BN1465" s="96"/>
      <c r="BO1465" s="96"/>
      <c r="BP1465" s="96"/>
      <c r="BQ1465" s="96"/>
      <c r="BR1465" s="96"/>
      <c r="BS1465" s="96"/>
      <c r="BT1465" s="96"/>
      <c r="BU1465" s="96"/>
      <c r="BV1465" s="96"/>
      <c r="BW1465" s="96"/>
      <c r="BX1465" s="96"/>
      <c r="BY1465" s="96"/>
      <c r="BZ1465" s="96"/>
      <c r="CA1465" s="96"/>
      <c r="CB1465" s="96"/>
      <c r="CC1465" s="96"/>
      <c r="CD1465" s="96"/>
      <c r="CE1465" s="96"/>
      <c r="CF1465" s="96"/>
      <c r="CG1465" s="96"/>
      <c r="CH1465" s="96"/>
      <c r="CI1465" s="96"/>
      <c r="CJ1465" s="96"/>
      <c r="CK1465" s="96"/>
      <c r="CL1465" s="96"/>
      <c r="CM1465" s="96"/>
      <c r="CN1465" s="96"/>
      <c r="CO1465" s="96"/>
      <c r="CP1465" s="96"/>
      <c r="CQ1465" s="96"/>
      <c r="CR1465" s="96"/>
      <c r="CS1465" s="96"/>
      <c r="CT1465" s="96"/>
      <c r="CU1465" s="96"/>
      <c r="CV1465" s="96"/>
      <c r="CW1465" s="96"/>
      <c r="CX1465" s="96"/>
      <c r="CY1465" s="96"/>
      <c r="CZ1465" s="96"/>
      <c r="DA1465" s="96"/>
      <c r="DB1465" s="96"/>
      <c r="DC1465" s="96"/>
      <c r="DD1465" s="96"/>
      <c r="DE1465" s="96"/>
      <c r="DF1465" s="96"/>
      <c r="DG1465" s="96"/>
      <c r="DH1465" s="96"/>
      <c r="DI1465" s="96"/>
      <c r="DJ1465" s="96"/>
      <c r="DK1465" s="96"/>
      <c r="DL1465" s="96"/>
      <c r="DM1465" s="96"/>
      <c r="DN1465" s="96"/>
      <c r="DO1465" s="96"/>
      <c r="DP1465" s="96"/>
      <c r="DQ1465" s="96"/>
      <c r="DR1465" s="96"/>
      <c r="DS1465" s="96"/>
      <c r="DT1465" s="96"/>
      <c r="DU1465" s="96"/>
      <c r="DV1465" s="96"/>
      <c r="DW1465" s="96"/>
      <c r="DX1465" s="96"/>
      <c r="DY1465" s="96"/>
    </row>
    <row r="1466" spans="1:129" x14ac:dyDescent="0.25">
      <c r="A1466" s="19" t="s">
        <v>4</v>
      </c>
      <c r="B1466" s="5">
        <v>62500</v>
      </c>
      <c r="D1466" s="5">
        <f>B1466-F1466</f>
        <v>62500</v>
      </c>
      <c r="F1466" s="5">
        <f>SUM(J1466:AT1466)</f>
        <v>0</v>
      </c>
      <c r="I1466" s="96"/>
      <c r="J1466" s="95"/>
      <c r="K1466" s="107"/>
      <c r="L1466" s="96"/>
      <c r="M1466" s="107"/>
      <c r="N1466" s="96"/>
      <c r="O1466" s="96"/>
      <c r="P1466" s="95"/>
      <c r="Q1466" s="96"/>
      <c r="R1466" s="52"/>
      <c r="S1466" s="52"/>
      <c r="T1466" s="52"/>
      <c r="U1466" s="52"/>
      <c r="V1466" s="52"/>
      <c r="W1466" s="52"/>
      <c r="X1466" s="52"/>
      <c r="Y1466" s="52"/>
      <c r="Z1466" s="52"/>
      <c r="AA1466" s="52"/>
      <c r="AB1466" s="52"/>
      <c r="AC1466" s="52"/>
      <c r="AD1466" s="52"/>
      <c r="AE1466" s="52"/>
      <c r="AF1466" s="52"/>
      <c r="AG1466" s="52"/>
      <c r="AH1466" s="52"/>
      <c r="AI1466" s="52"/>
      <c r="AJ1466" s="52"/>
      <c r="AK1466" s="52"/>
      <c r="AL1466" s="52"/>
      <c r="AM1466" s="52"/>
      <c r="AN1466" s="52"/>
      <c r="AO1466" s="52"/>
      <c r="AP1466" s="52"/>
      <c r="AQ1466" s="52"/>
      <c r="AR1466" s="52"/>
      <c r="AS1466" s="52"/>
      <c r="AT1466" s="52"/>
      <c r="AU1466" s="52"/>
      <c r="AV1466" s="52"/>
      <c r="AW1466" s="52"/>
      <c r="AX1466" s="52"/>
      <c r="AY1466" s="52"/>
      <c r="AZ1466" s="52"/>
      <c r="BA1466" s="52"/>
      <c r="BB1466" s="52"/>
      <c r="BC1466" s="52"/>
      <c r="BD1466" s="52"/>
      <c r="BE1466" s="52"/>
      <c r="BF1466" s="52"/>
      <c r="BG1466" s="52"/>
      <c r="BH1466" s="52"/>
      <c r="BI1466" s="52"/>
      <c r="BJ1466" s="52"/>
      <c r="BK1466" s="52"/>
      <c r="BL1466" s="52"/>
      <c r="BM1466" s="52"/>
      <c r="BN1466" s="52"/>
      <c r="BO1466" s="52"/>
      <c r="BP1466" s="52"/>
      <c r="BQ1466" s="52"/>
      <c r="BR1466" s="52"/>
      <c r="BS1466" s="52"/>
      <c r="BT1466" s="52"/>
      <c r="BU1466" s="52"/>
      <c r="BV1466" s="52"/>
      <c r="BW1466" s="52"/>
      <c r="BX1466" s="52"/>
      <c r="BY1466" s="52"/>
      <c r="BZ1466" s="52"/>
      <c r="CA1466" s="52"/>
      <c r="CB1466" s="52"/>
      <c r="CC1466" s="52"/>
      <c r="CD1466" s="52"/>
      <c r="CE1466" s="52"/>
      <c r="CF1466" s="52"/>
      <c r="CG1466" s="52"/>
      <c r="CH1466" s="52"/>
      <c r="CI1466" s="52"/>
      <c r="CJ1466" s="52"/>
      <c r="CK1466" s="52"/>
      <c r="CL1466" s="52"/>
      <c r="CM1466" s="52"/>
      <c r="CN1466" s="52"/>
      <c r="CO1466" s="52"/>
      <c r="CP1466" s="52"/>
      <c r="CQ1466" s="52"/>
      <c r="CR1466" s="52"/>
      <c r="CS1466" s="52"/>
      <c r="CT1466" s="52"/>
      <c r="CU1466" s="52"/>
      <c r="CV1466" s="52"/>
      <c r="CW1466" s="52"/>
      <c r="CX1466" s="52"/>
      <c r="CY1466" s="52"/>
      <c r="CZ1466" s="52"/>
      <c r="DA1466" s="52"/>
      <c r="DB1466" s="52"/>
      <c r="DC1466" s="52"/>
      <c r="DD1466" s="52"/>
      <c r="DE1466" s="52"/>
      <c r="DF1466" s="52"/>
      <c r="DG1466" s="52"/>
      <c r="DH1466" s="52"/>
      <c r="DI1466" s="52"/>
      <c r="DJ1466" s="52"/>
      <c r="DK1466" s="52"/>
      <c r="DL1466" s="52"/>
      <c r="DM1466" s="52"/>
      <c r="DN1466" s="52"/>
      <c r="DO1466" s="52"/>
      <c r="DP1466" s="52"/>
      <c r="DQ1466" s="52"/>
      <c r="DR1466" s="52"/>
      <c r="DS1466" s="52"/>
      <c r="DT1466" s="52"/>
      <c r="DU1466" s="52"/>
      <c r="DV1466" s="52"/>
      <c r="DW1466" s="52"/>
      <c r="DX1466" s="52"/>
      <c r="DY1466" s="52"/>
    </row>
    <row r="1467" spans="1:129" x14ac:dyDescent="0.25">
      <c r="A1467" s="19" t="s">
        <v>5</v>
      </c>
      <c r="B1467" s="5">
        <v>62500</v>
      </c>
      <c r="D1467" s="5">
        <f t="shared" ref="D1467:D1477" si="240">B1467-F1467</f>
        <v>62500</v>
      </c>
      <c r="F1467" s="5">
        <f t="shared" ref="F1467:F1477" si="241">SUM(J1467:AT1467)</f>
        <v>0</v>
      </c>
      <c r="I1467" s="52"/>
      <c r="J1467" s="103"/>
      <c r="K1467" s="55"/>
      <c r="L1467" s="52"/>
      <c r="M1467" s="55"/>
      <c r="N1467" s="52"/>
      <c r="O1467" s="52"/>
      <c r="P1467" s="95"/>
      <c r="Q1467" s="52"/>
      <c r="R1467" s="52"/>
      <c r="S1467" s="52"/>
      <c r="T1467" s="52"/>
      <c r="U1467" s="52"/>
      <c r="V1467" s="52"/>
      <c r="W1467" s="52"/>
      <c r="X1467" s="52"/>
      <c r="Y1467" s="52"/>
      <c r="Z1467" s="52"/>
      <c r="AA1467" s="52"/>
      <c r="AB1467" s="52"/>
      <c r="AC1467" s="52"/>
      <c r="AD1467" s="52"/>
      <c r="AE1467" s="52"/>
      <c r="AF1467" s="52"/>
      <c r="AG1467" s="52"/>
      <c r="AH1467" s="52"/>
      <c r="AI1467" s="52"/>
      <c r="AJ1467" s="52"/>
      <c r="AK1467" s="52"/>
      <c r="AL1467" s="52"/>
      <c r="AM1467" s="52"/>
      <c r="AN1467" s="52"/>
      <c r="AO1467" s="52"/>
      <c r="AP1467" s="52"/>
      <c r="AQ1467" s="52"/>
      <c r="AR1467" s="52"/>
      <c r="AS1467" s="52"/>
      <c r="AT1467" s="52"/>
      <c r="AU1467" s="52"/>
      <c r="AV1467" s="52"/>
      <c r="AW1467" s="52"/>
      <c r="AX1467" s="52"/>
      <c r="AY1467" s="52"/>
      <c r="AZ1467" s="52"/>
      <c r="BA1467" s="52"/>
      <c r="BB1467" s="52"/>
      <c r="BC1467" s="52"/>
      <c r="BD1467" s="52"/>
      <c r="BE1467" s="52"/>
      <c r="BF1467" s="52"/>
      <c r="BG1467" s="52"/>
      <c r="BH1467" s="52"/>
      <c r="BI1467" s="52"/>
      <c r="BJ1467" s="52"/>
      <c r="BK1467" s="52"/>
      <c r="BL1467" s="52"/>
      <c r="BM1467" s="52"/>
      <c r="BN1467" s="52"/>
      <c r="BO1467" s="52"/>
      <c r="BP1467" s="52"/>
      <c r="BQ1467" s="52"/>
      <c r="BR1467" s="52"/>
      <c r="BS1467" s="52"/>
      <c r="BT1467" s="52"/>
      <c r="BU1467" s="52"/>
      <c r="BV1467" s="52"/>
      <c r="BW1467" s="52"/>
      <c r="BX1467" s="52"/>
      <c r="BY1467" s="52"/>
      <c r="BZ1467" s="52"/>
      <c r="CA1467" s="52"/>
      <c r="CB1467" s="52"/>
      <c r="CC1467" s="52"/>
      <c r="CD1467" s="52"/>
      <c r="CE1467" s="52"/>
      <c r="CF1467" s="52"/>
      <c r="CG1467" s="52"/>
      <c r="CH1467" s="52"/>
      <c r="CI1467" s="52"/>
      <c r="CJ1467" s="52"/>
      <c r="CK1467" s="52"/>
      <c r="CL1467" s="52"/>
      <c r="CM1467" s="52"/>
      <c r="CN1467" s="52"/>
      <c r="CO1467" s="52"/>
      <c r="CP1467" s="52"/>
      <c r="CQ1467" s="52"/>
      <c r="CR1467" s="52"/>
      <c r="CS1467" s="52"/>
      <c r="CT1467" s="52"/>
      <c r="CU1467" s="52"/>
      <c r="CV1467" s="52"/>
      <c r="CW1467" s="52"/>
      <c r="CX1467" s="52"/>
      <c r="CY1467" s="52"/>
      <c r="CZ1467" s="52"/>
      <c r="DA1467" s="52"/>
      <c r="DB1467" s="52"/>
      <c r="DC1467" s="52"/>
      <c r="DD1467" s="52"/>
      <c r="DE1467" s="52"/>
      <c r="DF1467" s="52"/>
      <c r="DG1467" s="52"/>
      <c r="DH1467" s="52"/>
      <c r="DI1467" s="52"/>
      <c r="DJ1467" s="52"/>
      <c r="DK1467" s="52"/>
      <c r="DL1467" s="52"/>
      <c r="DM1467" s="52"/>
      <c r="DN1467" s="52"/>
      <c r="DO1467" s="52"/>
      <c r="DP1467" s="52"/>
      <c r="DQ1467" s="52"/>
      <c r="DR1467" s="52"/>
      <c r="DS1467" s="52"/>
      <c r="DT1467" s="52"/>
      <c r="DU1467" s="52"/>
      <c r="DV1467" s="52"/>
      <c r="DW1467" s="52"/>
      <c r="DX1467" s="52"/>
      <c r="DY1467" s="52"/>
    </row>
    <row r="1468" spans="1:129" x14ac:dyDescent="0.25">
      <c r="A1468" s="19" t="s">
        <v>6</v>
      </c>
      <c r="B1468" s="5">
        <v>62500</v>
      </c>
      <c r="D1468" s="5">
        <f t="shared" si="240"/>
        <v>62500</v>
      </c>
      <c r="F1468" s="5">
        <f t="shared" si="241"/>
        <v>0</v>
      </c>
      <c r="I1468" s="52"/>
      <c r="J1468" s="105"/>
      <c r="K1468" s="83"/>
      <c r="L1468" s="83"/>
      <c r="M1468" s="55"/>
      <c r="N1468" s="52"/>
      <c r="O1468" s="52"/>
      <c r="P1468" s="95"/>
      <c r="Q1468" s="89"/>
      <c r="R1468" s="52"/>
      <c r="S1468" s="52"/>
      <c r="T1468" s="52"/>
      <c r="U1468" s="52"/>
      <c r="V1468" s="52"/>
      <c r="W1468" s="52"/>
      <c r="X1468" s="52"/>
      <c r="Y1468" s="52"/>
      <c r="Z1468" s="52"/>
      <c r="AA1468" s="52"/>
      <c r="AB1468" s="52"/>
      <c r="AC1468" s="52"/>
      <c r="AD1468" s="52"/>
      <c r="AE1468" s="52"/>
      <c r="AF1468" s="52"/>
      <c r="AG1468" s="52"/>
      <c r="AH1468" s="52"/>
      <c r="AI1468" s="52"/>
      <c r="AJ1468" s="52"/>
      <c r="AK1468" s="52"/>
      <c r="AL1468" s="52"/>
      <c r="AM1468" s="52"/>
      <c r="AN1468" s="52"/>
      <c r="AO1468" s="52"/>
      <c r="AP1468" s="52"/>
      <c r="AQ1468" s="52"/>
      <c r="AR1468" s="52"/>
      <c r="AS1468" s="52"/>
      <c r="AT1468" s="52"/>
      <c r="AU1468" s="52"/>
      <c r="AV1468" s="52"/>
      <c r="AW1468" s="52"/>
      <c r="AX1468" s="52"/>
      <c r="AY1468" s="52"/>
      <c r="AZ1468" s="52"/>
      <c r="BA1468" s="52"/>
      <c r="BB1468" s="52"/>
      <c r="BC1468" s="52"/>
      <c r="BD1468" s="52"/>
      <c r="BE1468" s="52"/>
      <c r="BF1468" s="52"/>
      <c r="BG1468" s="52"/>
      <c r="BH1468" s="52"/>
      <c r="BI1468" s="52"/>
      <c r="BJ1468" s="52"/>
      <c r="BK1468" s="52"/>
      <c r="BL1468" s="52"/>
      <c r="BM1468" s="52"/>
      <c r="BN1468" s="52"/>
      <c r="BO1468" s="52"/>
      <c r="BP1468" s="52"/>
      <c r="BQ1468" s="52"/>
      <c r="BR1468" s="52"/>
      <c r="BS1468" s="52"/>
      <c r="BT1468" s="52"/>
      <c r="BU1468" s="52"/>
      <c r="BV1468" s="52"/>
      <c r="BW1468" s="52"/>
      <c r="BX1468" s="52"/>
      <c r="BY1468" s="52"/>
      <c r="BZ1468" s="52"/>
      <c r="CA1468" s="52"/>
      <c r="CB1468" s="52"/>
      <c r="CC1468" s="52"/>
      <c r="CD1468" s="52"/>
      <c r="CE1468" s="52"/>
      <c r="CF1468" s="52"/>
      <c r="CG1468" s="52"/>
      <c r="CH1468" s="52"/>
      <c r="CI1468" s="52"/>
      <c r="CJ1468" s="52"/>
      <c r="CK1468" s="52"/>
      <c r="CL1468" s="52"/>
      <c r="CM1468" s="52"/>
      <c r="CN1468" s="52"/>
      <c r="CO1468" s="52"/>
      <c r="CP1468" s="52"/>
      <c r="CQ1468" s="52"/>
      <c r="CR1468" s="52"/>
      <c r="CS1468" s="52"/>
      <c r="CT1468" s="52"/>
      <c r="CU1468" s="52"/>
      <c r="CV1468" s="52"/>
      <c r="CW1468" s="52"/>
      <c r="CX1468" s="52"/>
      <c r="CY1468" s="52"/>
      <c r="CZ1468" s="52"/>
      <c r="DA1468" s="52"/>
      <c r="DB1468" s="52"/>
      <c r="DC1468" s="52"/>
      <c r="DD1468" s="52"/>
      <c r="DE1468" s="52"/>
      <c r="DF1468" s="52"/>
      <c r="DG1468" s="52"/>
      <c r="DH1468" s="52"/>
      <c r="DI1468" s="52"/>
      <c r="DJ1468" s="52"/>
      <c r="DK1468" s="52"/>
      <c r="DL1468" s="52"/>
      <c r="DM1468" s="52"/>
      <c r="DN1468" s="52"/>
      <c r="DO1468" s="52"/>
      <c r="DP1468" s="52"/>
      <c r="DQ1468" s="52"/>
      <c r="DR1468" s="52"/>
      <c r="DS1468" s="52"/>
      <c r="DT1468" s="52"/>
      <c r="DU1468" s="52"/>
      <c r="DV1468" s="52"/>
      <c r="DW1468" s="52"/>
      <c r="DX1468" s="52"/>
      <c r="DY1468" s="52"/>
    </row>
    <row r="1469" spans="1:129" x14ac:dyDescent="0.25">
      <c r="A1469" s="19" t="s">
        <v>7</v>
      </c>
      <c r="B1469" s="5">
        <v>62500</v>
      </c>
      <c r="D1469" s="5">
        <f t="shared" si="240"/>
        <v>-211420.82</v>
      </c>
      <c r="F1469" s="5">
        <f t="shared" si="241"/>
        <v>273920.82</v>
      </c>
      <c r="I1469" s="52"/>
      <c r="J1469" s="105"/>
      <c r="K1469" s="136">
        <f>273920.82</f>
        <v>273920.82</v>
      </c>
      <c r="L1469" s="137" t="s">
        <v>161</v>
      </c>
      <c r="M1469" s="83"/>
      <c r="N1469" s="52"/>
      <c r="O1469" s="52"/>
      <c r="P1469" s="95"/>
      <c r="Q1469" s="52"/>
      <c r="R1469" s="52"/>
      <c r="S1469" s="52"/>
      <c r="T1469" s="52"/>
      <c r="U1469" s="52"/>
      <c r="V1469" s="52"/>
      <c r="W1469" s="52"/>
      <c r="X1469" s="52"/>
      <c r="Y1469" s="52"/>
      <c r="Z1469" s="52"/>
      <c r="AA1469" s="52"/>
      <c r="AB1469" s="52"/>
      <c r="AC1469" s="52"/>
      <c r="AD1469" s="52"/>
      <c r="AE1469" s="52"/>
      <c r="AF1469" s="52"/>
      <c r="AG1469" s="52"/>
      <c r="AH1469" s="52"/>
      <c r="AI1469" s="52"/>
      <c r="AJ1469" s="52"/>
      <c r="AK1469" s="52"/>
      <c r="AL1469" s="52"/>
      <c r="AM1469" s="52"/>
      <c r="AN1469" s="52"/>
      <c r="AO1469" s="52"/>
      <c r="AP1469" s="52"/>
      <c r="AQ1469" s="52"/>
      <c r="AR1469" s="52"/>
      <c r="AS1469" s="52"/>
      <c r="AT1469" s="52"/>
      <c r="AU1469" s="52"/>
      <c r="AV1469" s="52"/>
      <c r="AW1469" s="52"/>
      <c r="AX1469" s="52"/>
      <c r="AY1469" s="52"/>
      <c r="AZ1469" s="52"/>
      <c r="BA1469" s="52"/>
      <c r="BB1469" s="52"/>
      <c r="BC1469" s="52"/>
      <c r="BD1469" s="52"/>
      <c r="BE1469" s="52"/>
      <c r="BF1469" s="52"/>
      <c r="BG1469" s="52"/>
      <c r="BH1469" s="52"/>
      <c r="BI1469" s="52"/>
      <c r="BJ1469" s="52"/>
      <c r="BK1469" s="52"/>
      <c r="BL1469" s="52"/>
      <c r="BM1469" s="52"/>
      <c r="BN1469" s="52"/>
      <c r="BO1469" s="52"/>
      <c r="BP1469" s="52"/>
      <c r="BQ1469" s="52"/>
      <c r="BR1469" s="52"/>
      <c r="BS1469" s="52"/>
      <c r="BT1469" s="52"/>
      <c r="BU1469" s="52"/>
      <c r="BV1469" s="52"/>
      <c r="BW1469" s="52"/>
      <c r="BX1469" s="52"/>
      <c r="BY1469" s="52"/>
      <c r="BZ1469" s="52"/>
      <c r="CA1469" s="52"/>
      <c r="CB1469" s="52"/>
      <c r="CC1469" s="52"/>
      <c r="CD1469" s="52"/>
      <c r="CE1469" s="52"/>
      <c r="CF1469" s="52"/>
      <c r="CG1469" s="52"/>
      <c r="CH1469" s="52"/>
      <c r="CI1469" s="52"/>
      <c r="CJ1469" s="52"/>
      <c r="CK1469" s="52"/>
      <c r="CL1469" s="52"/>
      <c r="CM1469" s="52"/>
      <c r="CN1469" s="52"/>
      <c r="CO1469" s="52"/>
      <c r="CP1469" s="52"/>
      <c r="CQ1469" s="52"/>
      <c r="CR1469" s="52"/>
      <c r="CS1469" s="52"/>
      <c r="CT1469" s="52"/>
      <c r="CU1469" s="52"/>
      <c r="CV1469" s="52"/>
      <c r="CW1469" s="52"/>
      <c r="CX1469" s="52"/>
      <c r="CY1469" s="52"/>
      <c r="CZ1469" s="52"/>
      <c r="DA1469" s="52"/>
      <c r="DB1469" s="52"/>
      <c r="DC1469" s="52"/>
      <c r="DD1469" s="52"/>
      <c r="DE1469" s="52"/>
      <c r="DF1469" s="52"/>
      <c r="DG1469" s="52"/>
      <c r="DH1469" s="52"/>
      <c r="DI1469" s="52"/>
      <c r="DJ1469" s="52"/>
      <c r="DK1469" s="52"/>
      <c r="DL1469" s="52"/>
      <c r="DM1469" s="52"/>
      <c r="DN1469" s="52"/>
      <c r="DO1469" s="52"/>
      <c r="DP1469" s="52"/>
      <c r="DQ1469" s="52"/>
      <c r="DR1469" s="52"/>
      <c r="DS1469" s="52"/>
      <c r="DT1469" s="52"/>
      <c r="DU1469" s="52"/>
      <c r="DV1469" s="52"/>
      <c r="DW1469" s="52"/>
      <c r="DX1469" s="52"/>
      <c r="DY1469" s="52"/>
    </row>
    <row r="1470" spans="1:129" x14ac:dyDescent="0.25">
      <c r="A1470" s="19" t="s">
        <v>55</v>
      </c>
      <c r="B1470" s="5">
        <v>62500</v>
      </c>
      <c r="D1470" s="5">
        <f t="shared" si="240"/>
        <v>62500</v>
      </c>
      <c r="F1470" s="5">
        <f t="shared" si="241"/>
        <v>0</v>
      </c>
      <c r="I1470" s="52"/>
      <c r="J1470" s="103"/>
      <c r="K1470" s="55"/>
      <c r="L1470" s="55"/>
      <c r="M1470" s="55"/>
      <c r="N1470" s="52"/>
      <c r="O1470" s="52"/>
      <c r="P1470" s="95"/>
      <c r="Q1470" s="52"/>
      <c r="R1470" s="52"/>
      <c r="S1470" s="52"/>
      <c r="T1470" s="52"/>
      <c r="U1470" s="52"/>
      <c r="V1470" s="52"/>
      <c r="W1470" s="52"/>
      <c r="X1470" s="52"/>
      <c r="Y1470" s="52"/>
      <c r="Z1470" s="52"/>
      <c r="AA1470" s="52"/>
      <c r="AB1470" s="52"/>
      <c r="AC1470" s="52"/>
      <c r="AD1470" s="52"/>
      <c r="AE1470" s="52"/>
      <c r="AF1470" s="52"/>
      <c r="AG1470" s="52"/>
      <c r="AH1470" s="52"/>
      <c r="AI1470" s="52"/>
      <c r="AJ1470" s="52"/>
      <c r="AK1470" s="52"/>
      <c r="AL1470" s="52"/>
      <c r="AM1470" s="52"/>
      <c r="AN1470" s="52"/>
      <c r="AO1470" s="52"/>
      <c r="AP1470" s="52"/>
      <c r="AQ1470" s="52"/>
      <c r="AR1470" s="52"/>
      <c r="AS1470" s="52"/>
      <c r="AT1470" s="52"/>
      <c r="AU1470" s="52"/>
      <c r="AV1470" s="52"/>
      <c r="AW1470" s="52"/>
      <c r="AX1470" s="52"/>
      <c r="AY1470" s="52"/>
      <c r="AZ1470" s="52"/>
      <c r="BA1470" s="52"/>
      <c r="BB1470" s="52"/>
      <c r="BC1470" s="52"/>
      <c r="BD1470" s="52"/>
      <c r="BE1470" s="52"/>
      <c r="BF1470" s="52"/>
      <c r="BG1470" s="52"/>
      <c r="BH1470" s="52"/>
      <c r="BI1470" s="52"/>
      <c r="BJ1470" s="52"/>
      <c r="BK1470" s="52"/>
      <c r="BL1470" s="52"/>
      <c r="BM1470" s="52"/>
      <c r="BN1470" s="52"/>
      <c r="BO1470" s="52"/>
      <c r="BP1470" s="52"/>
      <c r="BQ1470" s="52"/>
      <c r="BR1470" s="52"/>
      <c r="BS1470" s="52"/>
      <c r="BT1470" s="52"/>
      <c r="BU1470" s="52"/>
      <c r="BV1470" s="52"/>
      <c r="BW1470" s="52"/>
      <c r="BX1470" s="52"/>
      <c r="BY1470" s="52"/>
      <c r="BZ1470" s="52"/>
      <c r="CA1470" s="52"/>
      <c r="CB1470" s="52"/>
      <c r="CC1470" s="52"/>
      <c r="CD1470" s="52"/>
      <c r="CE1470" s="52"/>
      <c r="CF1470" s="52"/>
      <c r="CG1470" s="52"/>
      <c r="CH1470" s="52"/>
      <c r="CI1470" s="52"/>
      <c r="CJ1470" s="52"/>
      <c r="CK1470" s="52"/>
      <c r="CL1470" s="52"/>
      <c r="CM1470" s="52"/>
      <c r="CN1470" s="52"/>
      <c r="CO1470" s="52"/>
      <c r="CP1470" s="52"/>
      <c r="CQ1470" s="52"/>
      <c r="CR1470" s="52"/>
      <c r="CS1470" s="52"/>
      <c r="CT1470" s="52"/>
      <c r="CU1470" s="52"/>
      <c r="CV1470" s="52"/>
      <c r="CW1470" s="52"/>
      <c r="CX1470" s="52"/>
      <c r="CY1470" s="52"/>
      <c r="CZ1470" s="52"/>
      <c r="DA1470" s="52"/>
      <c r="DB1470" s="52"/>
      <c r="DC1470" s="52"/>
      <c r="DD1470" s="52"/>
      <c r="DE1470" s="52"/>
      <c r="DF1470" s="52"/>
      <c r="DG1470" s="52"/>
      <c r="DH1470" s="52"/>
      <c r="DI1470" s="52"/>
      <c r="DJ1470" s="52"/>
      <c r="DK1470" s="52"/>
      <c r="DL1470" s="52"/>
      <c r="DM1470" s="52"/>
      <c r="DN1470" s="52"/>
      <c r="DO1470" s="52"/>
      <c r="DP1470" s="52"/>
      <c r="DQ1470" s="52"/>
      <c r="DR1470" s="52"/>
      <c r="DS1470" s="52"/>
      <c r="DT1470" s="52"/>
      <c r="DU1470" s="52"/>
      <c r="DV1470" s="52"/>
      <c r="DW1470" s="52"/>
      <c r="DX1470" s="52"/>
      <c r="DY1470" s="52"/>
    </row>
    <row r="1471" spans="1:129" x14ac:dyDescent="0.25">
      <c r="A1471" s="19" t="s">
        <v>9</v>
      </c>
      <c r="B1471" s="5">
        <v>62500</v>
      </c>
      <c r="D1471" s="5">
        <f t="shared" si="240"/>
        <v>-138500</v>
      </c>
      <c r="F1471" s="5">
        <f t="shared" si="241"/>
        <v>201000</v>
      </c>
      <c r="I1471" s="52"/>
      <c r="J1471" s="117">
        <f>31000</f>
        <v>31000</v>
      </c>
      <c r="K1471" s="125">
        <f>65000</f>
        <v>65000</v>
      </c>
      <c r="L1471" s="125">
        <v>105000</v>
      </c>
      <c r="M1471" s="55"/>
      <c r="N1471" s="52"/>
      <c r="O1471" s="52"/>
      <c r="P1471" s="95"/>
      <c r="Q1471" s="52"/>
      <c r="R1471" s="52"/>
      <c r="S1471" s="52"/>
      <c r="T1471" s="52"/>
      <c r="U1471" s="52"/>
      <c r="V1471" s="52"/>
      <c r="W1471" s="52"/>
      <c r="X1471" s="52"/>
      <c r="Y1471" s="52"/>
      <c r="Z1471" s="52"/>
      <c r="AA1471" s="52"/>
      <c r="AB1471" s="52"/>
      <c r="AC1471" s="52"/>
      <c r="AD1471" s="52"/>
      <c r="AE1471" s="52"/>
      <c r="AF1471" s="52"/>
      <c r="AG1471" s="52"/>
      <c r="AH1471" s="52"/>
      <c r="AI1471" s="52"/>
      <c r="AJ1471" s="52"/>
      <c r="AK1471" s="52"/>
      <c r="AL1471" s="52"/>
      <c r="AM1471" s="52"/>
      <c r="AN1471" s="52"/>
      <c r="AO1471" s="52"/>
      <c r="AP1471" s="52"/>
      <c r="AQ1471" s="52"/>
      <c r="AR1471" s="52"/>
      <c r="AS1471" s="52"/>
      <c r="AT1471" s="52"/>
      <c r="AU1471" s="52"/>
      <c r="AV1471" s="52"/>
      <c r="AW1471" s="52"/>
      <c r="AX1471" s="52"/>
      <c r="AY1471" s="52"/>
      <c r="AZ1471" s="52"/>
      <c r="BA1471" s="52"/>
      <c r="BB1471" s="52"/>
      <c r="BC1471" s="52"/>
      <c r="BD1471" s="52"/>
      <c r="BE1471" s="52"/>
      <c r="BF1471" s="52"/>
      <c r="BG1471" s="52"/>
      <c r="BH1471" s="52"/>
      <c r="BI1471" s="52"/>
      <c r="BJ1471" s="52"/>
      <c r="BK1471" s="52"/>
      <c r="BL1471" s="52"/>
      <c r="BM1471" s="52"/>
      <c r="BN1471" s="52"/>
      <c r="BO1471" s="52"/>
      <c r="BP1471" s="52"/>
      <c r="BQ1471" s="52"/>
      <c r="BR1471" s="52"/>
      <c r="BS1471" s="52"/>
      <c r="BT1471" s="52"/>
      <c r="BU1471" s="52"/>
      <c r="BV1471" s="52"/>
      <c r="BW1471" s="52"/>
      <c r="BX1471" s="52"/>
      <c r="BY1471" s="52"/>
      <c r="BZ1471" s="52"/>
      <c r="CA1471" s="52"/>
      <c r="CB1471" s="52"/>
      <c r="CC1471" s="52"/>
      <c r="CD1471" s="52"/>
      <c r="CE1471" s="52"/>
      <c r="CF1471" s="52"/>
      <c r="CG1471" s="52"/>
      <c r="CH1471" s="52"/>
      <c r="CI1471" s="52"/>
      <c r="CJ1471" s="52"/>
      <c r="CK1471" s="52"/>
      <c r="CL1471" s="52"/>
      <c r="CM1471" s="52"/>
      <c r="CN1471" s="52"/>
      <c r="CO1471" s="52"/>
      <c r="CP1471" s="52"/>
      <c r="CQ1471" s="52"/>
      <c r="CR1471" s="52"/>
      <c r="CS1471" s="52"/>
      <c r="CT1471" s="52"/>
      <c r="CU1471" s="52"/>
      <c r="CV1471" s="52"/>
      <c r="CW1471" s="52"/>
      <c r="CX1471" s="52"/>
      <c r="CY1471" s="52"/>
      <c r="CZ1471" s="52"/>
      <c r="DA1471" s="52"/>
      <c r="DB1471" s="52"/>
      <c r="DC1471" s="52"/>
      <c r="DD1471" s="52"/>
      <c r="DE1471" s="52"/>
      <c r="DF1471" s="52"/>
      <c r="DG1471" s="52"/>
      <c r="DH1471" s="52"/>
      <c r="DI1471" s="52"/>
      <c r="DJ1471" s="52"/>
      <c r="DK1471" s="52"/>
      <c r="DL1471" s="52"/>
      <c r="DM1471" s="52"/>
      <c r="DN1471" s="52"/>
      <c r="DO1471" s="52"/>
      <c r="DP1471" s="52"/>
      <c r="DQ1471" s="52"/>
      <c r="DR1471" s="52"/>
      <c r="DS1471" s="52"/>
      <c r="DT1471" s="52"/>
      <c r="DU1471" s="52"/>
      <c r="DV1471" s="52"/>
      <c r="DW1471" s="52"/>
      <c r="DX1471" s="52"/>
      <c r="DY1471" s="52"/>
    </row>
    <row r="1472" spans="1:129" x14ac:dyDescent="0.25">
      <c r="A1472" s="19" t="s">
        <v>10</v>
      </c>
      <c r="B1472" s="5">
        <v>62500</v>
      </c>
      <c r="D1472" s="5">
        <f t="shared" si="240"/>
        <v>62500</v>
      </c>
      <c r="F1472" s="5">
        <f t="shared" si="241"/>
        <v>0</v>
      </c>
      <c r="I1472" s="52"/>
      <c r="J1472" s="105"/>
      <c r="K1472" s="83"/>
      <c r="L1472" s="83"/>
      <c r="M1472" s="55"/>
      <c r="N1472" s="52"/>
      <c r="O1472" s="52"/>
      <c r="P1472" s="95"/>
      <c r="Q1472" s="52"/>
      <c r="R1472" s="52"/>
      <c r="S1472" s="52"/>
      <c r="T1472" s="52"/>
      <c r="U1472" s="52"/>
      <c r="V1472" s="52"/>
      <c r="W1472" s="52"/>
      <c r="X1472" s="52"/>
      <c r="Y1472" s="52"/>
      <c r="Z1472" s="52"/>
      <c r="AA1472" s="52"/>
      <c r="AB1472" s="52"/>
      <c r="AC1472" s="52"/>
      <c r="AD1472" s="52"/>
      <c r="AE1472" s="52"/>
      <c r="AF1472" s="52"/>
      <c r="AG1472" s="52"/>
      <c r="AH1472" s="52"/>
      <c r="AI1472" s="52"/>
      <c r="AJ1472" s="52"/>
      <c r="AK1472" s="52"/>
      <c r="AL1472" s="52"/>
      <c r="AM1472" s="52"/>
      <c r="AN1472" s="52"/>
      <c r="AO1472" s="52"/>
      <c r="AP1472" s="52"/>
      <c r="AQ1472" s="52"/>
      <c r="AR1472" s="52"/>
      <c r="AS1472" s="52"/>
      <c r="AT1472" s="52"/>
      <c r="AU1472" s="52"/>
      <c r="AV1472" s="52"/>
      <c r="AW1472" s="52"/>
      <c r="AX1472" s="52"/>
      <c r="AY1472" s="52"/>
      <c r="AZ1472" s="52"/>
      <c r="BA1472" s="52"/>
      <c r="BB1472" s="52"/>
      <c r="BC1472" s="52"/>
      <c r="BD1472" s="52"/>
      <c r="BE1472" s="52"/>
      <c r="BF1472" s="52"/>
      <c r="BG1472" s="52"/>
      <c r="BH1472" s="52"/>
      <c r="BI1472" s="52"/>
      <c r="BJ1472" s="52"/>
      <c r="BK1472" s="52"/>
      <c r="BL1472" s="52"/>
      <c r="BM1472" s="52"/>
      <c r="BN1472" s="52"/>
      <c r="BO1472" s="52"/>
      <c r="BP1472" s="52"/>
      <c r="BQ1472" s="52"/>
      <c r="BR1472" s="52"/>
      <c r="BS1472" s="52"/>
      <c r="BT1472" s="52"/>
      <c r="BU1472" s="52"/>
      <c r="BV1472" s="52"/>
      <c r="BW1472" s="52"/>
      <c r="BX1472" s="52"/>
      <c r="BY1472" s="52"/>
      <c r="BZ1472" s="52"/>
      <c r="CA1472" s="52"/>
      <c r="CB1472" s="52"/>
      <c r="CC1472" s="52"/>
      <c r="CD1472" s="52"/>
      <c r="CE1472" s="52"/>
      <c r="CF1472" s="52"/>
      <c r="CG1472" s="52"/>
      <c r="CH1472" s="52"/>
      <c r="CI1472" s="52"/>
      <c r="CJ1472" s="52"/>
      <c r="CK1472" s="52"/>
      <c r="CL1472" s="52"/>
      <c r="CM1472" s="52"/>
      <c r="CN1472" s="52"/>
      <c r="CO1472" s="52"/>
      <c r="CP1472" s="52"/>
      <c r="CQ1472" s="52"/>
      <c r="CR1472" s="52"/>
      <c r="CS1472" s="52"/>
      <c r="CT1472" s="52"/>
      <c r="CU1472" s="52"/>
      <c r="CV1472" s="52"/>
      <c r="CW1472" s="52"/>
      <c r="CX1472" s="52"/>
      <c r="CY1472" s="52"/>
      <c r="CZ1472" s="52"/>
      <c r="DA1472" s="52"/>
      <c r="DB1472" s="52"/>
      <c r="DC1472" s="52"/>
      <c r="DD1472" s="52"/>
      <c r="DE1472" s="52"/>
      <c r="DF1472" s="52"/>
      <c r="DG1472" s="52"/>
      <c r="DH1472" s="52"/>
      <c r="DI1472" s="52"/>
      <c r="DJ1472" s="52"/>
      <c r="DK1472" s="52"/>
      <c r="DL1472" s="52"/>
      <c r="DM1472" s="52"/>
      <c r="DN1472" s="52"/>
      <c r="DO1472" s="52"/>
      <c r="DP1472" s="52"/>
      <c r="DQ1472" s="52"/>
      <c r="DR1472" s="52"/>
      <c r="DS1472" s="52"/>
      <c r="DT1472" s="52"/>
      <c r="DU1472" s="52"/>
      <c r="DV1472" s="52"/>
      <c r="DW1472" s="52"/>
      <c r="DX1472" s="52"/>
      <c r="DY1472" s="52"/>
    </row>
    <row r="1473" spans="1:129" x14ac:dyDescent="0.25">
      <c r="A1473" s="19" t="s">
        <v>11</v>
      </c>
      <c r="B1473" s="5">
        <v>62500</v>
      </c>
      <c r="D1473" s="5">
        <f t="shared" si="240"/>
        <v>-202600</v>
      </c>
      <c r="F1473" s="5">
        <f t="shared" si="241"/>
        <v>265100</v>
      </c>
      <c r="I1473" s="52"/>
      <c r="J1473" s="105"/>
      <c r="K1473" s="55"/>
      <c r="L1473" s="52"/>
      <c r="M1473" s="55"/>
      <c r="N1473" s="52"/>
      <c r="O1473" s="52"/>
      <c r="P1473" s="95"/>
      <c r="Q1473" s="52"/>
      <c r="R1473" s="125">
        <f>63100</f>
        <v>63100</v>
      </c>
      <c r="S1473" s="125">
        <f>202000</f>
        <v>202000</v>
      </c>
      <c r="T1473" s="52"/>
      <c r="U1473" s="52"/>
      <c r="V1473" s="52"/>
      <c r="W1473" s="52"/>
      <c r="X1473" s="52"/>
      <c r="Y1473" s="52"/>
      <c r="Z1473" s="52"/>
      <c r="AA1473" s="52"/>
      <c r="AB1473" s="52"/>
      <c r="AC1473" s="52"/>
      <c r="AD1473" s="52"/>
      <c r="AE1473" s="52"/>
      <c r="AF1473" s="52"/>
      <c r="AG1473" s="52"/>
      <c r="AH1473" s="52"/>
      <c r="AI1473" s="52"/>
      <c r="AJ1473" s="52"/>
      <c r="AK1473" s="52"/>
      <c r="AL1473" s="52"/>
      <c r="AM1473" s="52"/>
      <c r="AN1473" s="52"/>
      <c r="AO1473" s="52"/>
      <c r="AP1473" s="52"/>
      <c r="AQ1473" s="52"/>
      <c r="AR1473" s="52"/>
      <c r="AS1473" s="52"/>
      <c r="AT1473" s="52"/>
      <c r="AU1473" s="52"/>
      <c r="AV1473" s="52"/>
      <c r="AW1473" s="52"/>
      <c r="AX1473" s="52"/>
      <c r="AY1473" s="52"/>
      <c r="AZ1473" s="52"/>
      <c r="BA1473" s="52"/>
      <c r="BB1473" s="52"/>
      <c r="BC1473" s="52"/>
      <c r="BD1473" s="52"/>
      <c r="BE1473" s="52"/>
      <c r="BF1473" s="52"/>
      <c r="BG1473" s="52"/>
      <c r="BH1473" s="52"/>
      <c r="BI1473" s="52"/>
      <c r="BJ1473" s="52"/>
      <c r="BK1473" s="52"/>
      <c r="BL1473" s="52"/>
      <c r="BM1473" s="52"/>
      <c r="BN1473" s="52"/>
      <c r="BO1473" s="52"/>
      <c r="BP1473" s="52"/>
      <c r="BQ1473" s="52"/>
      <c r="BR1473" s="52"/>
      <c r="BS1473" s="52"/>
      <c r="BT1473" s="52"/>
      <c r="BU1473" s="52"/>
      <c r="BV1473" s="52"/>
      <c r="BW1473" s="52"/>
      <c r="BX1473" s="52"/>
      <c r="BY1473" s="52"/>
      <c r="BZ1473" s="52"/>
      <c r="CA1473" s="52"/>
      <c r="CB1473" s="52"/>
      <c r="CC1473" s="52"/>
      <c r="CD1473" s="52"/>
      <c r="CE1473" s="52"/>
      <c r="CF1473" s="52"/>
      <c r="CG1473" s="52"/>
      <c r="CH1473" s="52"/>
      <c r="CI1473" s="52"/>
      <c r="CJ1473" s="52"/>
      <c r="CK1473" s="52"/>
      <c r="CL1473" s="52"/>
      <c r="CM1473" s="52"/>
      <c r="CN1473" s="52"/>
      <c r="CO1473" s="52"/>
      <c r="CP1473" s="52"/>
      <c r="CQ1473" s="52"/>
      <c r="CR1473" s="52"/>
      <c r="CS1473" s="52"/>
      <c r="CT1473" s="52"/>
      <c r="CU1473" s="52"/>
      <c r="CV1473" s="52"/>
      <c r="CW1473" s="52"/>
      <c r="CX1473" s="52"/>
      <c r="CY1473" s="52"/>
      <c r="CZ1473" s="52"/>
      <c r="DA1473" s="52"/>
      <c r="DB1473" s="52"/>
      <c r="DC1473" s="52"/>
      <c r="DD1473" s="52"/>
      <c r="DE1473" s="52"/>
      <c r="DF1473" s="52"/>
      <c r="DG1473" s="52"/>
      <c r="DH1473" s="52"/>
      <c r="DI1473" s="52"/>
      <c r="DJ1473" s="52"/>
      <c r="DK1473" s="52"/>
      <c r="DL1473" s="52"/>
      <c r="DM1473" s="52"/>
      <c r="DN1473" s="52"/>
      <c r="DO1473" s="52"/>
      <c r="DP1473" s="52"/>
      <c r="DQ1473" s="52"/>
      <c r="DR1473" s="52"/>
      <c r="DS1473" s="52"/>
      <c r="DT1473" s="52"/>
      <c r="DU1473" s="52"/>
      <c r="DV1473" s="52"/>
      <c r="DW1473" s="52"/>
      <c r="DX1473" s="52"/>
      <c r="DY1473" s="52"/>
    </row>
    <row r="1474" spans="1:129" x14ac:dyDescent="0.25">
      <c r="A1474" s="19" t="s">
        <v>12</v>
      </c>
      <c r="B1474" s="5">
        <v>62500</v>
      </c>
      <c r="D1474" s="5">
        <f t="shared" si="240"/>
        <v>62500</v>
      </c>
      <c r="F1474" s="5">
        <f t="shared" si="241"/>
        <v>0</v>
      </c>
      <c r="I1474" s="52"/>
      <c r="J1474" s="103"/>
      <c r="K1474" s="55"/>
      <c r="L1474" s="52"/>
      <c r="M1474" s="55"/>
      <c r="N1474" s="52"/>
      <c r="O1474" s="52"/>
      <c r="P1474" s="95"/>
      <c r="Q1474" s="52"/>
      <c r="R1474" s="52"/>
      <c r="S1474" s="72"/>
      <c r="T1474" s="52"/>
      <c r="U1474" s="52"/>
      <c r="V1474" s="52"/>
      <c r="W1474" s="52"/>
      <c r="X1474" s="52"/>
      <c r="Y1474" s="52"/>
      <c r="Z1474" s="52"/>
      <c r="AA1474" s="52"/>
      <c r="AB1474" s="52"/>
      <c r="AC1474" s="52"/>
      <c r="AD1474" s="52"/>
      <c r="AE1474" s="52"/>
      <c r="AF1474" s="52"/>
      <c r="AG1474" s="52"/>
      <c r="AH1474" s="52"/>
      <c r="AI1474" s="52"/>
      <c r="AJ1474" s="52"/>
      <c r="AK1474" s="52"/>
      <c r="AL1474" s="52"/>
      <c r="AM1474" s="52"/>
      <c r="AN1474" s="52"/>
      <c r="AO1474" s="52"/>
      <c r="AP1474" s="52"/>
      <c r="AQ1474" s="52"/>
      <c r="AR1474" s="52"/>
      <c r="AS1474" s="52"/>
      <c r="AT1474" s="52"/>
      <c r="AU1474" s="52"/>
      <c r="AV1474" s="52"/>
      <c r="AW1474" s="52"/>
      <c r="AX1474" s="52"/>
      <c r="AY1474" s="52"/>
      <c r="AZ1474" s="52"/>
      <c r="BA1474" s="52"/>
      <c r="BB1474" s="52"/>
      <c r="BC1474" s="52"/>
      <c r="BD1474" s="52"/>
      <c r="BE1474" s="52"/>
      <c r="BF1474" s="52"/>
      <c r="BG1474" s="52"/>
      <c r="BH1474" s="52"/>
      <c r="BI1474" s="52"/>
      <c r="BJ1474" s="52"/>
      <c r="BK1474" s="52"/>
      <c r="BL1474" s="52"/>
      <c r="BM1474" s="52"/>
      <c r="BN1474" s="52"/>
      <c r="BO1474" s="52"/>
      <c r="BP1474" s="52"/>
      <c r="BQ1474" s="52"/>
      <c r="BR1474" s="52"/>
      <c r="BS1474" s="52"/>
      <c r="BT1474" s="52"/>
      <c r="BU1474" s="52"/>
      <c r="BV1474" s="52"/>
      <c r="BW1474" s="52"/>
      <c r="BX1474" s="52"/>
      <c r="BY1474" s="52"/>
      <c r="BZ1474" s="52"/>
      <c r="CA1474" s="52"/>
      <c r="CB1474" s="52"/>
      <c r="CC1474" s="52"/>
      <c r="CD1474" s="52"/>
      <c r="CE1474" s="52"/>
      <c r="CF1474" s="52"/>
      <c r="CG1474" s="52"/>
      <c r="CH1474" s="52"/>
      <c r="CI1474" s="52"/>
      <c r="CJ1474" s="52"/>
      <c r="CK1474" s="52"/>
      <c r="CL1474" s="52"/>
      <c r="CM1474" s="52"/>
      <c r="CN1474" s="52"/>
      <c r="CO1474" s="52"/>
      <c r="CP1474" s="52"/>
      <c r="CQ1474" s="52"/>
      <c r="CR1474" s="52"/>
      <c r="CS1474" s="52"/>
      <c r="CT1474" s="52"/>
      <c r="CU1474" s="52"/>
      <c r="CV1474" s="52"/>
      <c r="CW1474" s="52"/>
      <c r="CX1474" s="52"/>
      <c r="CY1474" s="52"/>
      <c r="CZ1474" s="52"/>
      <c r="DA1474" s="52"/>
      <c r="DB1474" s="52"/>
      <c r="DC1474" s="52"/>
      <c r="DD1474" s="52"/>
      <c r="DE1474" s="52"/>
      <c r="DF1474" s="52"/>
      <c r="DG1474" s="52"/>
      <c r="DH1474" s="52"/>
      <c r="DI1474" s="52"/>
      <c r="DJ1474" s="52"/>
      <c r="DK1474" s="52"/>
      <c r="DL1474" s="52"/>
      <c r="DM1474" s="52"/>
      <c r="DN1474" s="52"/>
      <c r="DO1474" s="52"/>
      <c r="DP1474" s="52"/>
      <c r="DQ1474" s="52"/>
      <c r="DR1474" s="52"/>
      <c r="DS1474" s="52"/>
      <c r="DT1474" s="52"/>
      <c r="DU1474" s="52"/>
      <c r="DV1474" s="52"/>
      <c r="DW1474" s="52"/>
      <c r="DX1474" s="52"/>
      <c r="DY1474" s="52"/>
    </row>
    <row r="1475" spans="1:129" x14ac:dyDescent="0.25">
      <c r="A1475" s="19" t="s">
        <v>13</v>
      </c>
      <c r="B1475" s="5">
        <v>62500</v>
      </c>
      <c r="D1475" s="5">
        <f t="shared" si="240"/>
        <v>56500</v>
      </c>
      <c r="F1475" s="5">
        <f t="shared" si="241"/>
        <v>6000</v>
      </c>
      <c r="I1475" s="52"/>
      <c r="J1475" s="103"/>
      <c r="K1475" s="55"/>
      <c r="L1475" s="52"/>
      <c r="M1475" s="125">
        <f>6000</f>
        <v>6000</v>
      </c>
      <c r="N1475" s="52"/>
      <c r="O1475" s="52"/>
      <c r="P1475" s="95"/>
      <c r="Q1475" s="52"/>
      <c r="R1475" s="52"/>
      <c r="S1475" s="52"/>
      <c r="T1475" s="52"/>
      <c r="U1475" s="52"/>
      <c r="V1475" s="52"/>
      <c r="W1475" s="52"/>
      <c r="X1475" s="52"/>
      <c r="Y1475" s="52"/>
      <c r="Z1475" s="52"/>
      <c r="AA1475" s="52"/>
      <c r="AB1475" s="52"/>
      <c r="AC1475" s="52"/>
      <c r="AD1475" s="52"/>
      <c r="AE1475" s="52"/>
      <c r="AF1475" s="52"/>
      <c r="AG1475" s="52"/>
      <c r="AH1475" s="52"/>
      <c r="AI1475" s="52"/>
      <c r="AJ1475" s="52"/>
      <c r="AK1475" s="52"/>
      <c r="AL1475" s="52"/>
      <c r="AM1475" s="52"/>
      <c r="AN1475" s="52"/>
      <c r="AO1475" s="52"/>
      <c r="AP1475" s="52"/>
      <c r="AQ1475" s="52"/>
      <c r="AR1475" s="52"/>
      <c r="AS1475" s="52"/>
      <c r="AT1475" s="52"/>
      <c r="AU1475" s="52"/>
      <c r="AV1475" s="52"/>
      <c r="AW1475" s="52"/>
      <c r="AX1475" s="52"/>
      <c r="AY1475" s="52"/>
      <c r="AZ1475" s="52"/>
      <c r="BA1475" s="52"/>
      <c r="BB1475" s="52"/>
      <c r="BC1475" s="52"/>
      <c r="BD1475" s="52"/>
      <c r="BE1475" s="52"/>
      <c r="BF1475" s="52"/>
      <c r="BG1475" s="52"/>
      <c r="BH1475" s="52"/>
      <c r="BI1475" s="52"/>
      <c r="BJ1475" s="52"/>
      <c r="BK1475" s="52"/>
      <c r="BL1475" s="52"/>
      <c r="BM1475" s="52"/>
      <c r="BN1475" s="52"/>
      <c r="BO1475" s="52"/>
      <c r="BP1475" s="52"/>
      <c r="BQ1475" s="52"/>
      <c r="BR1475" s="52"/>
      <c r="BS1475" s="52"/>
      <c r="BT1475" s="52"/>
      <c r="BU1475" s="52"/>
      <c r="BV1475" s="52"/>
      <c r="BW1475" s="52"/>
      <c r="BX1475" s="52"/>
      <c r="BY1475" s="52"/>
      <c r="BZ1475" s="52"/>
      <c r="CA1475" s="52"/>
      <c r="CB1475" s="52"/>
      <c r="CC1475" s="52"/>
      <c r="CD1475" s="52"/>
      <c r="CE1475" s="52"/>
      <c r="CF1475" s="52"/>
      <c r="CG1475" s="52"/>
      <c r="CH1475" s="52"/>
      <c r="CI1475" s="52"/>
      <c r="CJ1475" s="52"/>
      <c r="CK1475" s="52"/>
      <c r="CL1475" s="52"/>
      <c r="CM1475" s="52"/>
      <c r="CN1475" s="52"/>
      <c r="CO1475" s="52"/>
      <c r="CP1475" s="52"/>
      <c r="CQ1475" s="52"/>
      <c r="CR1475" s="52"/>
      <c r="CS1475" s="52"/>
      <c r="CT1475" s="52"/>
      <c r="CU1475" s="52"/>
      <c r="CV1475" s="52"/>
      <c r="CW1475" s="52"/>
      <c r="CX1475" s="52"/>
      <c r="CY1475" s="52"/>
      <c r="CZ1475" s="52"/>
      <c r="DA1475" s="52"/>
      <c r="DB1475" s="52"/>
      <c r="DC1475" s="52"/>
      <c r="DD1475" s="52"/>
      <c r="DE1475" s="52"/>
      <c r="DF1475" s="52"/>
      <c r="DG1475" s="52"/>
      <c r="DH1475" s="52"/>
      <c r="DI1475" s="52"/>
      <c r="DJ1475" s="52"/>
      <c r="DK1475" s="52"/>
      <c r="DL1475" s="52"/>
      <c r="DM1475" s="52"/>
      <c r="DN1475" s="52"/>
      <c r="DO1475" s="52"/>
      <c r="DP1475" s="52"/>
      <c r="DQ1475" s="52"/>
      <c r="DR1475" s="52"/>
      <c r="DS1475" s="52"/>
      <c r="DT1475" s="52"/>
      <c r="DU1475" s="52"/>
      <c r="DV1475" s="52"/>
      <c r="DW1475" s="52"/>
      <c r="DX1475" s="52"/>
      <c r="DY1475" s="52"/>
    </row>
    <row r="1476" spans="1:129" x14ac:dyDescent="0.25">
      <c r="A1476" s="19" t="s">
        <v>14</v>
      </c>
      <c r="B1476" s="5">
        <v>62500</v>
      </c>
      <c r="D1476" s="5">
        <f t="shared" si="240"/>
        <v>62500</v>
      </c>
      <c r="F1476" s="5">
        <f t="shared" si="241"/>
        <v>0</v>
      </c>
      <c r="I1476" s="52"/>
      <c r="J1476" s="103"/>
      <c r="K1476" s="55"/>
      <c r="L1476" s="52"/>
      <c r="M1476" s="55"/>
      <c r="N1476" s="52"/>
      <c r="O1476" s="52"/>
      <c r="P1476" s="95"/>
      <c r="Q1476" s="52"/>
      <c r="R1476" s="52"/>
      <c r="S1476" s="52"/>
      <c r="T1476" s="52"/>
      <c r="U1476" s="52"/>
      <c r="V1476" s="52"/>
      <c r="W1476" s="52"/>
      <c r="X1476" s="52"/>
      <c r="Y1476" s="52"/>
      <c r="Z1476" s="52"/>
      <c r="AA1476" s="52"/>
      <c r="AB1476" s="52"/>
      <c r="AC1476" s="52"/>
      <c r="AD1476" s="52"/>
      <c r="AE1476" s="52"/>
      <c r="AF1476" s="52"/>
      <c r="AG1476" s="52"/>
      <c r="AH1476" s="52"/>
      <c r="AI1476" s="52"/>
      <c r="AJ1476" s="52"/>
      <c r="AK1476" s="52"/>
      <c r="AL1476" s="52"/>
      <c r="AM1476" s="52"/>
      <c r="AN1476" s="52"/>
      <c r="AO1476" s="52"/>
      <c r="AP1476" s="52"/>
      <c r="AQ1476" s="52"/>
      <c r="AR1476" s="52"/>
      <c r="AS1476" s="52"/>
      <c r="AT1476" s="52"/>
      <c r="AU1476" s="52"/>
      <c r="AV1476" s="52"/>
      <c r="AW1476" s="52"/>
      <c r="AX1476" s="52"/>
      <c r="AY1476" s="52"/>
      <c r="AZ1476" s="52"/>
      <c r="BA1476" s="52"/>
      <c r="BB1476" s="52"/>
      <c r="BC1476" s="52"/>
      <c r="BD1476" s="52"/>
      <c r="BE1476" s="52"/>
      <c r="BF1476" s="52"/>
      <c r="BG1476" s="52"/>
      <c r="BH1476" s="52"/>
      <c r="BI1476" s="52"/>
      <c r="BJ1476" s="52"/>
      <c r="BK1476" s="52"/>
      <c r="BL1476" s="52"/>
      <c r="BM1476" s="52"/>
      <c r="BN1476" s="52"/>
      <c r="BO1476" s="52"/>
      <c r="BP1476" s="52"/>
      <c r="BQ1476" s="52"/>
      <c r="BR1476" s="52"/>
      <c r="BS1476" s="52"/>
      <c r="BT1476" s="52"/>
      <c r="BU1476" s="52"/>
      <c r="BV1476" s="52"/>
      <c r="BW1476" s="52"/>
      <c r="BX1476" s="52"/>
      <c r="BY1476" s="52"/>
      <c r="BZ1476" s="52"/>
      <c r="CA1476" s="52"/>
      <c r="CB1476" s="52"/>
      <c r="CC1476" s="52"/>
      <c r="CD1476" s="52"/>
      <c r="CE1476" s="52"/>
      <c r="CF1476" s="52"/>
      <c r="CG1476" s="52"/>
      <c r="CH1476" s="52"/>
      <c r="CI1476" s="52"/>
      <c r="CJ1476" s="52"/>
      <c r="CK1476" s="52"/>
      <c r="CL1476" s="52"/>
      <c r="CM1476" s="52"/>
      <c r="CN1476" s="52"/>
      <c r="CO1476" s="52"/>
      <c r="CP1476" s="52"/>
      <c r="CQ1476" s="52"/>
      <c r="CR1476" s="52"/>
      <c r="CS1476" s="52"/>
      <c r="CT1476" s="52"/>
      <c r="CU1476" s="52"/>
      <c r="CV1476" s="52"/>
      <c r="CW1476" s="52"/>
      <c r="CX1476" s="52"/>
      <c r="CY1476" s="52"/>
      <c r="CZ1476" s="52"/>
      <c r="DA1476" s="52"/>
      <c r="DB1476" s="52"/>
      <c r="DC1476" s="52"/>
      <c r="DD1476" s="52"/>
      <c r="DE1476" s="52"/>
      <c r="DF1476" s="52"/>
      <c r="DG1476" s="52"/>
      <c r="DH1476" s="52"/>
      <c r="DI1476" s="52"/>
      <c r="DJ1476" s="52"/>
      <c r="DK1476" s="52"/>
      <c r="DL1476" s="52"/>
      <c r="DM1476" s="52"/>
      <c r="DN1476" s="52"/>
      <c r="DO1476" s="52"/>
      <c r="DP1476" s="52"/>
      <c r="DQ1476" s="52"/>
      <c r="DR1476" s="52"/>
      <c r="DS1476" s="52"/>
      <c r="DT1476" s="52"/>
      <c r="DU1476" s="52"/>
      <c r="DV1476" s="52"/>
      <c r="DW1476" s="52"/>
      <c r="DX1476" s="52"/>
      <c r="DY1476" s="52"/>
    </row>
    <row r="1477" spans="1:129" x14ac:dyDescent="0.25">
      <c r="A1477" s="19" t="s">
        <v>15</v>
      </c>
      <c r="B1477" s="5">
        <v>62500</v>
      </c>
      <c r="D1477" s="5">
        <f t="shared" si="240"/>
        <v>62500</v>
      </c>
      <c r="F1477" s="5">
        <f t="shared" si="241"/>
        <v>0</v>
      </c>
      <c r="I1477" s="52"/>
      <c r="J1477" s="103"/>
      <c r="K1477" s="55"/>
      <c r="L1477" s="52"/>
      <c r="M1477" s="55"/>
      <c r="N1477" s="52"/>
      <c r="O1477" s="52"/>
      <c r="P1477" s="95"/>
      <c r="Q1477" s="52"/>
      <c r="R1477" s="52"/>
      <c r="S1477" s="52"/>
      <c r="T1477" s="52"/>
      <c r="U1477" s="52"/>
      <c r="V1477" s="52"/>
      <c r="W1477" s="52"/>
      <c r="X1477" s="52"/>
      <c r="Y1477" s="52"/>
      <c r="Z1477" s="52"/>
      <c r="AA1477" s="52"/>
      <c r="AB1477" s="52"/>
      <c r="AC1477" s="52"/>
      <c r="AD1477" s="52"/>
      <c r="AE1477" s="52"/>
      <c r="AF1477" s="52"/>
      <c r="AG1477" s="52"/>
      <c r="AH1477" s="52"/>
      <c r="AI1477" s="52"/>
      <c r="AJ1477" s="52"/>
      <c r="AK1477" s="52"/>
      <c r="AL1477" s="52"/>
      <c r="AM1477" s="52"/>
      <c r="AN1477" s="52"/>
      <c r="AO1477" s="52"/>
      <c r="AP1477" s="52"/>
      <c r="AQ1477" s="52"/>
      <c r="AR1477" s="52"/>
      <c r="AS1477" s="52"/>
      <c r="AT1477" s="52"/>
      <c r="AU1477" s="52"/>
      <c r="AV1477" s="52"/>
      <c r="AW1477" s="52"/>
      <c r="AX1477" s="52"/>
      <c r="AY1477" s="52"/>
      <c r="AZ1477" s="52"/>
      <c r="BA1477" s="52"/>
      <c r="BB1477" s="52"/>
      <c r="BC1477" s="52"/>
      <c r="BD1477" s="52"/>
      <c r="BE1477" s="52"/>
      <c r="BF1477" s="52"/>
      <c r="BG1477" s="52"/>
      <c r="BH1477" s="52"/>
      <c r="BI1477" s="52"/>
      <c r="BJ1477" s="52"/>
      <c r="BK1477" s="52"/>
      <c r="BL1477" s="52"/>
      <c r="BM1477" s="52"/>
      <c r="BN1477" s="52"/>
      <c r="BO1477" s="52"/>
      <c r="BP1477" s="52"/>
      <c r="BQ1477" s="52"/>
      <c r="BR1477" s="52"/>
      <c r="BS1477" s="52"/>
      <c r="BT1477" s="52"/>
      <c r="BU1477" s="52"/>
      <c r="BV1477" s="52"/>
      <c r="BW1477" s="52"/>
      <c r="BX1477" s="52"/>
      <c r="BY1477" s="52"/>
      <c r="BZ1477" s="52"/>
      <c r="CA1477" s="52"/>
      <c r="CB1477" s="52"/>
      <c r="CC1477" s="52"/>
      <c r="CD1477" s="52"/>
      <c r="CE1477" s="52"/>
      <c r="CF1477" s="52"/>
      <c r="CG1477" s="52"/>
      <c r="CH1477" s="52"/>
      <c r="CI1477" s="52"/>
      <c r="CJ1477" s="52"/>
      <c r="CK1477" s="52"/>
      <c r="CL1477" s="52"/>
      <c r="CM1477" s="52"/>
      <c r="CN1477" s="52"/>
      <c r="CO1477" s="52"/>
      <c r="CP1477" s="52"/>
      <c r="CQ1477" s="52"/>
      <c r="CR1477" s="52"/>
      <c r="CS1477" s="52"/>
      <c r="CT1477" s="52"/>
      <c r="CU1477" s="52"/>
      <c r="CV1477" s="52"/>
      <c r="CW1477" s="52"/>
      <c r="CX1477" s="52"/>
      <c r="CY1477" s="52"/>
      <c r="CZ1477" s="52"/>
      <c r="DA1477" s="52"/>
      <c r="DB1477" s="52"/>
      <c r="DC1477" s="52"/>
      <c r="DD1477" s="52"/>
      <c r="DE1477" s="52"/>
      <c r="DF1477" s="52"/>
      <c r="DG1477" s="52"/>
      <c r="DH1477" s="52"/>
      <c r="DI1477" s="52"/>
      <c r="DJ1477" s="52"/>
      <c r="DK1477" s="52"/>
      <c r="DL1477" s="52"/>
      <c r="DM1477" s="52"/>
      <c r="DN1477" s="52"/>
      <c r="DO1477" s="52"/>
      <c r="DP1477" s="52"/>
      <c r="DQ1477" s="52"/>
      <c r="DR1477" s="52"/>
      <c r="DS1477" s="52"/>
      <c r="DT1477" s="52"/>
      <c r="DU1477" s="52"/>
      <c r="DV1477" s="52"/>
      <c r="DW1477" s="52"/>
      <c r="DX1477" s="52"/>
      <c r="DY1477" s="52"/>
    </row>
    <row r="1478" spans="1:129" x14ac:dyDescent="0.25">
      <c r="A1478" s="6" t="s">
        <v>16</v>
      </c>
      <c r="B1478" s="7">
        <f>SUM(B1466:B1477)</f>
        <v>750000</v>
      </c>
      <c r="D1478" s="23">
        <f>SUM(D1466:D1477)</f>
        <v>3979.179999999993</v>
      </c>
      <c r="F1478" s="7">
        <f>SUM(F1466:F1477)</f>
        <v>746020.82000000007</v>
      </c>
      <c r="I1478" s="52"/>
      <c r="J1478" s="103"/>
      <c r="K1478" s="55"/>
      <c r="L1478" s="52"/>
      <c r="M1478" s="55"/>
      <c r="N1478" s="52"/>
      <c r="O1478" s="52"/>
      <c r="P1478" s="95"/>
      <c r="Q1478" s="52"/>
      <c r="R1478" s="52"/>
      <c r="S1478" s="52"/>
      <c r="T1478" s="52"/>
      <c r="U1478" s="52"/>
      <c r="V1478" s="52"/>
      <c r="W1478" s="52"/>
      <c r="X1478" s="52"/>
      <c r="Y1478" s="52"/>
      <c r="Z1478" s="52"/>
      <c r="AA1478" s="52"/>
      <c r="AB1478" s="52"/>
      <c r="AC1478" s="52"/>
      <c r="AD1478" s="52"/>
      <c r="AE1478" s="52"/>
      <c r="AF1478" s="52"/>
      <c r="AG1478" s="52"/>
      <c r="AH1478" s="52"/>
      <c r="AI1478" s="52"/>
      <c r="AJ1478" s="52"/>
      <c r="AK1478" s="52"/>
      <c r="AL1478" s="52"/>
      <c r="AM1478" s="52"/>
      <c r="AN1478" s="52"/>
      <c r="AO1478" s="52"/>
      <c r="AP1478" s="52"/>
      <c r="AQ1478" s="52"/>
      <c r="AR1478" s="52"/>
      <c r="AS1478" s="52"/>
      <c r="AT1478" s="52"/>
      <c r="AU1478" s="52"/>
      <c r="AV1478" s="52"/>
      <c r="AW1478" s="52"/>
      <c r="AX1478" s="52"/>
      <c r="AY1478" s="52"/>
      <c r="AZ1478" s="52"/>
      <c r="BA1478" s="52"/>
      <c r="BB1478" s="52"/>
      <c r="BC1478" s="52"/>
      <c r="BD1478" s="52"/>
      <c r="BE1478" s="52"/>
      <c r="BF1478" s="52"/>
      <c r="BG1478" s="52"/>
      <c r="BH1478" s="52"/>
      <c r="BI1478" s="52"/>
      <c r="BJ1478" s="52"/>
      <c r="BK1478" s="52"/>
      <c r="BL1478" s="52"/>
      <c r="BM1478" s="52"/>
      <c r="BN1478" s="52"/>
      <c r="BO1478" s="52"/>
      <c r="BP1478" s="52"/>
      <c r="BQ1478" s="52"/>
      <c r="BR1478" s="52"/>
      <c r="BS1478" s="52"/>
      <c r="BT1478" s="52"/>
      <c r="BU1478" s="52"/>
      <c r="BV1478" s="52"/>
      <c r="BW1478" s="52"/>
      <c r="BX1478" s="52"/>
      <c r="BY1478" s="52"/>
      <c r="BZ1478" s="52"/>
      <c r="CA1478" s="52"/>
      <c r="CB1478" s="52"/>
      <c r="CC1478" s="52"/>
      <c r="CD1478" s="52"/>
      <c r="CE1478" s="52"/>
      <c r="CF1478" s="52"/>
      <c r="CG1478" s="52"/>
      <c r="CH1478" s="52"/>
      <c r="CI1478" s="52"/>
      <c r="CJ1478" s="52"/>
      <c r="CK1478" s="52"/>
      <c r="CL1478" s="52"/>
      <c r="CM1478" s="52"/>
      <c r="CN1478" s="52"/>
      <c r="CO1478" s="52"/>
      <c r="CP1478" s="52"/>
      <c r="CQ1478" s="52"/>
      <c r="CR1478" s="52"/>
      <c r="CS1478" s="52"/>
      <c r="CT1478" s="52"/>
      <c r="CU1478" s="52"/>
      <c r="CV1478" s="52"/>
      <c r="CW1478" s="52"/>
      <c r="CX1478" s="52"/>
      <c r="CY1478" s="52"/>
      <c r="CZ1478" s="52"/>
      <c r="DA1478" s="52"/>
      <c r="DB1478" s="52"/>
      <c r="DC1478" s="52"/>
      <c r="DD1478" s="52"/>
      <c r="DE1478" s="52"/>
      <c r="DF1478" s="52"/>
      <c r="DG1478" s="52"/>
      <c r="DH1478" s="52"/>
      <c r="DI1478" s="52"/>
      <c r="DJ1478" s="52"/>
      <c r="DK1478" s="52"/>
      <c r="DL1478" s="52"/>
      <c r="DM1478" s="52"/>
      <c r="DN1478" s="52"/>
      <c r="DO1478" s="52"/>
      <c r="DP1478" s="52"/>
      <c r="DQ1478" s="52"/>
      <c r="DR1478" s="52"/>
      <c r="DS1478" s="52"/>
      <c r="DT1478" s="52"/>
      <c r="DU1478" s="52"/>
      <c r="DV1478" s="52"/>
      <c r="DW1478" s="52"/>
      <c r="DX1478" s="52"/>
      <c r="DY1478" s="52"/>
    </row>
    <row r="1479" spans="1:129" x14ac:dyDescent="0.25">
      <c r="I1479" s="52"/>
      <c r="J1479" s="103"/>
      <c r="K1479" s="55"/>
      <c r="L1479" s="52"/>
      <c r="M1479" s="55"/>
      <c r="N1479" s="52"/>
      <c r="O1479" s="52"/>
      <c r="P1479" s="95"/>
      <c r="Q1479" s="52"/>
      <c r="R1479" s="52"/>
      <c r="S1479" s="52"/>
      <c r="T1479" s="52"/>
      <c r="U1479" s="52"/>
      <c r="V1479" s="52"/>
      <c r="W1479" s="52"/>
      <c r="X1479" s="52"/>
      <c r="Y1479" s="52"/>
      <c r="Z1479" s="52"/>
      <c r="AA1479" s="52"/>
      <c r="AB1479" s="52"/>
      <c r="AC1479" s="52"/>
      <c r="AD1479" s="52"/>
      <c r="AE1479" s="52"/>
      <c r="AF1479" s="52"/>
      <c r="AG1479" s="52"/>
      <c r="AH1479" s="52"/>
      <c r="AI1479" s="52"/>
      <c r="AJ1479" s="52"/>
      <c r="AK1479" s="52"/>
      <c r="AL1479" s="52"/>
      <c r="AM1479" s="52"/>
      <c r="AN1479" s="52"/>
      <c r="AO1479" s="52"/>
      <c r="AP1479" s="52"/>
      <c r="AQ1479" s="52"/>
      <c r="AR1479" s="52"/>
      <c r="AS1479" s="52"/>
      <c r="AT1479" s="52"/>
      <c r="AU1479" s="52"/>
      <c r="AV1479" s="52"/>
      <c r="AW1479" s="52"/>
      <c r="AX1479" s="52"/>
      <c r="AY1479" s="52"/>
      <c r="AZ1479" s="52"/>
      <c r="BA1479" s="52"/>
      <c r="BB1479" s="52"/>
      <c r="BC1479" s="52"/>
      <c r="BD1479" s="52"/>
      <c r="BE1479" s="52"/>
      <c r="BF1479" s="52"/>
      <c r="BG1479" s="52"/>
      <c r="BH1479" s="52"/>
      <c r="BI1479" s="52"/>
      <c r="BJ1479" s="52"/>
      <c r="BK1479" s="52"/>
      <c r="BL1479" s="52"/>
      <c r="BM1479" s="52"/>
      <c r="BN1479" s="52"/>
      <c r="BO1479" s="52"/>
      <c r="BP1479" s="52"/>
      <c r="BQ1479" s="52"/>
      <c r="BR1479" s="52"/>
      <c r="BS1479" s="52"/>
      <c r="BT1479" s="52"/>
      <c r="BU1479" s="52"/>
      <c r="BV1479" s="52"/>
      <c r="BW1479" s="52"/>
      <c r="BX1479" s="52"/>
      <c r="BY1479" s="52"/>
      <c r="BZ1479" s="52"/>
      <c r="CA1479" s="52"/>
      <c r="CB1479" s="52"/>
      <c r="CC1479" s="52"/>
      <c r="CD1479" s="52"/>
      <c r="CE1479" s="52"/>
      <c r="CF1479" s="52"/>
      <c r="CG1479" s="52"/>
      <c r="CH1479" s="52"/>
      <c r="CI1479" s="52"/>
      <c r="CJ1479" s="52"/>
      <c r="CK1479" s="52"/>
      <c r="CL1479" s="52"/>
      <c r="CM1479" s="52"/>
      <c r="CN1479" s="52"/>
      <c r="CO1479" s="52"/>
      <c r="CP1479" s="52"/>
      <c r="CQ1479" s="52"/>
      <c r="CR1479" s="52"/>
      <c r="CS1479" s="52"/>
      <c r="CT1479" s="52"/>
      <c r="CU1479" s="52"/>
      <c r="CV1479" s="52"/>
      <c r="CW1479" s="52"/>
      <c r="CX1479" s="52"/>
      <c r="CY1479" s="52"/>
      <c r="CZ1479" s="52"/>
      <c r="DA1479" s="52"/>
      <c r="DB1479" s="52"/>
      <c r="DC1479" s="52"/>
      <c r="DD1479" s="52"/>
      <c r="DE1479" s="52"/>
      <c r="DF1479" s="52"/>
      <c r="DG1479" s="52"/>
      <c r="DH1479" s="52"/>
      <c r="DI1479" s="52"/>
      <c r="DJ1479" s="52"/>
      <c r="DK1479" s="52"/>
      <c r="DL1479" s="52"/>
      <c r="DM1479" s="52"/>
      <c r="DN1479" s="52"/>
      <c r="DO1479" s="52"/>
      <c r="DP1479" s="52"/>
      <c r="DQ1479" s="52"/>
      <c r="DR1479" s="52"/>
      <c r="DS1479" s="52"/>
      <c r="DT1479" s="52"/>
      <c r="DU1479" s="52"/>
      <c r="DV1479" s="52"/>
      <c r="DW1479" s="52"/>
      <c r="DX1479" s="52"/>
      <c r="DY1479" s="52"/>
    </row>
    <row r="1480" spans="1:129" x14ac:dyDescent="0.25">
      <c r="I1480" s="52"/>
      <c r="J1480" s="103"/>
      <c r="K1480" s="55"/>
      <c r="L1480" s="52"/>
      <c r="M1480" s="55"/>
      <c r="N1480" s="52"/>
      <c r="O1480" s="52"/>
      <c r="P1480" s="95"/>
      <c r="Q1480" s="52"/>
      <c r="R1480" s="52"/>
      <c r="S1480" s="52"/>
      <c r="T1480" s="52"/>
      <c r="U1480" s="52"/>
      <c r="V1480" s="52"/>
      <c r="W1480" s="52"/>
      <c r="X1480" s="52"/>
      <c r="Y1480" s="52"/>
      <c r="Z1480" s="52"/>
      <c r="AA1480" s="52"/>
      <c r="AB1480" s="52"/>
      <c r="AC1480" s="52"/>
      <c r="AD1480" s="52"/>
      <c r="AE1480" s="52"/>
      <c r="AF1480" s="52"/>
      <c r="AG1480" s="52"/>
      <c r="AH1480" s="52"/>
      <c r="AI1480" s="52"/>
      <c r="AJ1480" s="52"/>
      <c r="AK1480" s="52"/>
      <c r="AL1480" s="52"/>
      <c r="AM1480" s="52"/>
      <c r="AN1480" s="52"/>
      <c r="AO1480" s="52"/>
      <c r="AP1480" s="52"/>
      <c r="AQ1480" s="52"/>
      <c r="AR1480" s="52"/>
      <c r="AS1480" s="52"/>
      <c r="AT1480" s="52"/>
      <c r="AU1480" s="52"/>
      <c r="AV1480" s="52"/>
      <c r="AW1480" s="52"/>
      <c r="AX1480" s="52"/>
      <c r="AY1480" s="52"/>
      <c r="AZ1480" s="52"/>
      <c r="BA1480" s="52"/>
      <c r="BB1480" s="52"/>
      <c r="BC1480" s="52"/>
      <c r="BD1480" s="52"/>
      <c r="BE1480" s="52"/>
      <c r="BF1480" s="52"/>
      <c r="BG1480" s="52"/>
      <c r="BH1480" s="52"/>
      <c r="BI1480" s="52"/>
      <c r="BJ1480" s="52"/>
      <c r="BK1480" s="52"/>
      <c r="BL1480" s="52"/>
      <c r="BM1480" s="52"/>
      <c r="BN1480" s="52"/>
      <c r="BO1480" s="52"/>
      <c r="BP1480" s="52"/>
      <c r="BQ1480" s="52"/>
      <c r="BR1480" s="52"/>
      <c r="BS1480" s="52"/>
      <c r="BT1480" s="52"/>
      <c r="BU1480" s="52"/>
      <c r="BV1480" s="52"/>
      <c r="BW1480" s="52"/>
      <c r="BX1480" s="52"/>
      <c r="BY1480" s="52"/>
      <c r="BZ1480" s="52"/>
      <c r="CA1480" s="52"/>
      <c r="CB1480" s="52"/>
      <c r="CC1480" s="52"/>
      <c r="CD1480" s="52"/>
      <c r="CE1480" s="52"/>
      <c r="CF1480" s="52"/>
      <c r="CG1480" s="52"/>
      <c r="CH1480" s="52"/>
      <c r="CI1480" s="52"/>
      <c r="CJ1480" s="52"/>
      <c r="CK1480" s="52"/>
      <c r="CL1480" s="52"/>
      <c r="CM1480" s="52"/>
      <c r="CN1480" s="52"/>
      <c r="CO1480" s="52"/>
      <c r="CP1480" s="52"/>
      <c r="CQ1480" s="52"/>
      <c r="CR1480" s="52"/>
      <c r="CS1480" s="52"/>
      <c r="CT1480" s="52"/>
      <c r="CU1480" s="52"/>
      <c r="CV1480" s="52"/>
      <c r="CW1480" s="52"/>
      <c r="CX1480" s="52"/>
      <c r="CY1480" s="52"/>
      <c r="CZ1480" s="52"/>
      <c r="DA1480" s="52"/>
      <c r="DB1480" s="52"/>
      <c r="DC1480" s="52"/>
      <c r="DD1480" s="52"/>
      <c r="DE1480" s="52"/>
      <c r="DF1480" s="52"/>
      <c r="DG1480" s="52"/>
      <c r="DH1480" s="52"/>
      <c r="DI1480" s="52"/>
      <c r="DJ1480" s="52"/>
      <c r="DK1480" s="52"/>
      <c r="DL1480" s="52"/>
      <c r="DM1480" s="52"/>
      <c r="DN1480" s="52"/>
      <c r="DO1480" s="52"/>
      <c r="DP1480" s="52"/>
      <c r="DQ1480" s="52"/>
      <c r="DR1480" s="52"/>
      <c r="DS1480" s="52"/>
      <c r="DT1480" s="52"/>
      <c r="DU1480" s="52"/>
      <c r="DV1480" s="52"/>
      <c r="DW1480" s="52"/>
      <c r="DX1480" s="52"/>
      <c r="DY1480" s="52"/>
    </row>
    <row r="1481" spans="1:129" ht="20.100000000000001" customHeight="1" x14ac:dyDescent="0.25">
      <c r="A1481" s="22">
        <v>35101</v>
      </c>
      <c r="B1481" s="175" t="s">
        <v>66</v>
      </c>
      <c r="C1481" s="175"/>
      <c r="D1481" s="175"/>
      <c r="E1481" s="175"/>
      <c r="F1481" s="175"/>
      <c r="G1481" s="175"/>
      <c r="H1481" s="175"/>
      <c r="I1481" s="52"/>
      <c r="J1481" s="103"/>
      <c r="K1481" s="55"/>
      <c r="L1481" s="52"/>
      <c r="M1481" s="55"/>
      <c r="N1481" s="52"/>
      <c r="O1481" s="52"/>
      <c r="P1481" s="95"/>
      <c r="Q1481" s="52"/>
      <c r="R1481" s="52"/>
      <c r="S1481" s="52"/>
      <c r="T1481" s="52"/>
      <c r="U1481" s="52"/>
      <c r="V1481" s="52"/>
      <c r="W1481" s="52"/>
      <c r="X1481" s="52"/>
      <c r="Y1481" s="52"/>
      <c r="Z1481" s="52"/>
      <c r="AA1481" s="52"/>
      <c r="AB1481" s="52"/>
      <c r="AC1481" s="52"/>
      <c r="AD1481" s="52"/>
      <c r="AE1481" s="52"/>
      <c r="AF1481" s="52"/>
      <c r="AG1481" s="52"/>
      <c r="AH1481" s="52"/>
      <c r="AI1481" s="52"/>
      <c r="AJ1481" s="52"/>
      <c r="AK1481" s="52"/>
      <c r="AL1481" s="52"/>
      <c r="AM1481" s="52"/>
      <c r="AN1481" s="52"/>
      <c r="AO1481" s="52"/>
      <c r="AP1481" s="52"/>
      <c r="AQ1481" s="52"/>
      <c r="AR1481" s="52"/>
      <c r="AS1481" s="52"/>
      <c r="AT1481" s="52"/>
      <c r="AU1481" s="52"/>
      <c r="AV1481" s="52"/>
      <c r="AW1481" s="52"/>
      <c r="AX1481" s="52"/>
      <c r="AY1481" s="52"/>
      <c r="AZ1481" s="52"/>
      <c r="BA1481" s="52"/>
      <c r="BB1481" s="52"/>
      <c r="BC1481" s="52"/>
      <c r="BD1481" s="52"/>
      <c r="BE1481" s="52"/>
      <c r="BF1481" s="52"/>
      <c r="BG1481" s="52"/>
      <c r="BH1481" s="52"/>
      <c r="BI1481" s="52"/>
      <c r="BJ1481" s="52"/>
      <c r="BK1481" s="52"/>
      <c r="BL1481" s="52"/>
      <c r="BM1481" s="52"/>
      <c r="BN1481" s="52"/>
      <c r="BO1481" s="52"/>
      <c r="BP1481" s="52"/>
      <c r="BQ1481" s="52"/>
      <c r="BR1481" s="52"/>
      <c r="BS1481" s="52"/>
      <c r="BT1481" s="52"/>
      <c r="BU1481" s="52"/>
      <c r="BV1481" s="52"/>
      <c r="BW1481" s="52"/>
      <c r="BX1481" s="52"/>
      <c r="BY1481" s="52"/>
      <c r="BZ1481" s="52"/>
      <c r="CA1481" s="52"/>
      <c r="CB1481" s="52"/>
      <c r="CC1481" s="52"/>
      <c r="CD1481" s="52"/>
      <c r="CE1481" s="52"/>
      <c r="CF1481" s="52"/>
      <c r="CG1481" s="52"/>
      <c r="CH1481" s="52"/>
      <c r="CI1481" s="52"/>
      <c r="CJ1481" s="52"/>
      <c r="CK1481" s="52"/>
      <c r="CL1481" s="52"/>
      <c r="CM1481" s="52"/>
      <c r="CN1481" s="52"/>
      <c r="CO1481" s="52"/>
      <c r="CP1481" s="52"/>
      <c r="CQ1481" s="52"/>
      <c r="CR1481" s="52"/>
      <c r="CS1481" s="52"/>
      <c r="CT1481" s="52"/>
      <c r="CU1481" s="52"/>
      <c r="CV1481" s="52"/>
      <c r="CW1481" s="52"/>
      <c r="CX1481" s="52"/>
      <c r="CY1481" s="52"/>
      <c r="CZ1481" s="52"/>
      <c r="DA1481" s="52"/>
      <c r="DB1481" s="52"/>
      <c r="DC1481" s="52"/>
      <c r="DD1481" s="52"/>
      <c r="DE1481" s="52"/>
      <c r="DF1481" s="52"/>
      <c r="DG1481" s="52"/>
      <c r="DH1481" s="52"/>
      <c r="DI1481" s="52"/>
      <c r="DJ1481" s="52"/>
      <c r="DK1481" s="52"/>
      <c r="DL1481" s="52"/>
      <c r="DM1481" s="52"/>
      <c r="DN1481" s="52"/>
      <c r="DO1481" s="52"/>
      <c r="DP1481" s="52"/>
      <c r="DQ1481" s="52"/>
      <c r="DR1481" s="52"/>
      <c r="DS1481" s="52"/>
      <c r="DT1481" s="52"/>
      <c r="DU1481" s="52"/>
      <c r="DV1481" s="52"/>
      <c r="DW1481" s="52"/>
      <c r="DX1481" s="52"/>
      <c r="DY1481" s="52"/>
    </row>
    <row r="1482" spans="1:129" x14ac:dyDescent="0.25">
      <c r="B1482" s="175"/>
      <c r="C1482" s="175"/>
      <c r="D1482" s="175"/>
      <c r="E1482" s="175"/>
      <c r="F1482" s="175"/>
      <c r="G1482" s="175"/>
      <c r="H1482" s="175"/>
      <c r="I1482" s="52"/>
      <c r="J1482" s="103"/>
      <c r="K1482" s="55"/>
      <c r="L1482" s="52"/>
      <c r="M1482" s="55"/>
      <c r="N1482" s="52"/>
      <c r="O1482" s="52"/>
      <c r="P1482" s="95"/>
      <c r="Q1482" s="52"/>
      <c r="R1482" s="52"/>
      <c r="S1482" s="52"/>
      <c r="T1482" s="52"/>
      <c r="U1482" s="52"/>
      <c r="V1482" s="52"/>
      <c r="W1482" s="52"/>
      <c r="X1482" s="52"/>
      <c r="Y1482" s="52"/>
      <c r="Z1482" s="52"/>
      <c r="AA1482" s="52"/>
      <c r="AB1482" s="52"/>
      <c r="AC1482" s="52"/>
      <c r="AD1482" s="52"/>
      <c r="AE1482" s="52"/>
      <c r="AF1482" s="52"/>
      <c r="AG1482" s="52"/>
      <c r="AH1482" s="52"/>
      <c r="AI1482" s="52"/>
      <c r="AJ1482" s="52"/>
      <c r="AK1482" s="52"/>
      <c r="AL1482" s="52"/>
      <c r="AM1482" s="52"/>
      <c r="AN1482" s="52"/>
      <c r="AO1482" s="52"/>
      <c r="AP1482" s="52"/>
      <c r="AQ1482" s="52"/>
      <c r="AR1482" s="52"/>
      <c r="AS1482" s="52"/>
      <c r="AT1482" s="52"/>
      <c r="AU1482" s="52"/>
      <c r="AV1482" s="52"/>
      <c r="AW1482" s="52"/>
      <c r="AX1482" s="52"/>
      <c r="AY1482" s="52"/>
      <c r="AZ1482" s="52"/>
      <c r="BA1482" s="52"/>
      <c r="BB1482" s="52"/>
      <c r="BC1482" s="52"/>
      <c r="BD1482" s="52"/>
      <c r="BE1482" s="52"/>
      <c r="BF1482" s="52"/>
      <c r="BG1482" s="52"/>
      <c r="BH1482" s="52"/>
      <c r="BI1482" s="52"/>
      <c r="BJ1482" s="52"/>
      <c r="BK1482" s="52"/>
      <c r="BL1482" s="52"/>
      <c r="BM1482" s="52"/>
      <c r="BN1482" s="52"/>
      <c r="BO1482" s="52"/>
      <c r="BP1482" s="52"/>
      <c r="BQ1482" s="52"/>
      <c r="BR1482" s="52"/>
      <c r="BS1482" s="52"/>
      <c r="BT1482" s="52"/>
      <c r="BU1482" s="52"/>
      <c r="BV1482" s="52"/>
      <c r="BW1482" s="52"/>
      <c r="BX1482" s="52"/>
      <c r="BY1482" s="52"/>
      <c r="BZ1482" s="52"/>
      <c r="CA1482" s="52"/>
      <c r="CB1482" s="52"/>
      <c r="CC1482" s="52"/>
      <c r="CD1482" s="52"/>
      <c r="CE1482" s="52"/>
      <c r="CF1482" s="52"/>
      <c r="CG1482" s="52"/>
      <c r="CH1482" s="52"/>
      <c r="CI1482" s="52"/>
      <c r="CJ1482" s="52"/>
      <c r="CK1482" s="52"/>
      <c r="CL1482" s="52"/>
      <c r="CM1482" s="52"/>
      <c r="CN1482" s="52"/>
      <c r="CO1482" s="52"/>
      <c r="CP1482" s="52"/>
      <c r="CQ1482" s="52"/>
      <c r="CR1482" s="52"/>
      <c r="CS1482" s="52"/>
      <c r="CT1482" s="52"/>
      <c r="CU1482" s="52"/>
      <c r="CV1482" s="52"/>
      <c r="CW1482" s="52"/>
      <c r="CX1482" s="52"/>
      <c r="CY1482" s="52"/>
      <c r="CZ1482" s="52"/>
      <c r="DA1482" s="52"/>
      <c r="DB1482" s="52"/>
      <c r="DC1482" s="52"/>
      <c r="DD1482" s="52"/>
      <c r="DE1482" s="52"/>
      <c r="DF1482" s="52"/>
      <c r="DG1482" s="52"/>
      <c r="DH1482" s="52"/>
      <c r="DI1482" s="52"/>
      <c r="DJ1482" s="52"/>
      <c r="DK1482" s="52"/>
      <c r="DL1482" s="52"/>
      <c r="DM1482" s="52"/>
      <c r="DN1482" s="52"/>
      <c r="DO1482" s="52"/>
      <c r="DP1482" s="52"/>
      <c r="DQ1482" s="52"/>
      <c r="DR1482" s="52"/>
      <c r="DS1482" s="52"/>
      <c r="DT1482" s="52"/>
      <c r="DU1482" s="52"/>
      <c r="DV1482" s="52"/>
      <c r="DW1482" s="52"/>
      <c r="DX1482" s="52"/>
      <c r="DY1482" s="52"/>
    </row>
    <row r="1483" spans="1:129" x14ac:dyDescent="0.25">
      <c r="D1483" s="23">
        <v>500</v>
      </c>
      <c r="E1483" s="2">
        <v>12</v>
      </c>
      <c r="F1483" s="2"/>
      <c r="G1483" s="10">
        <f>D1483/E1483</f>
        <v>41.666666666666664</v>
      </c>
      <c r="I1483" s="52"/>
      <c r="J1483" s="103"/>
      <c r="K1483" s="55"/>
      <c r="L1483" s="52"/>
      <c r="M1483" s="55"/>
      <c r="N1483" s="52"/>
      <c r="O1483" s="52"/>
      <c r="P1483" s="95"/>
      <c r="Q1483" s="52"/>
      <c r="R1483" s="52"/>
      <c r="S1483" s="52"/>
      <c r="T1483" s="52"/>
      <c r="U1483" s="52"/>
      <c r="V1483" s="52"/>
      <c r="W1483" s="52"/>
      <c r="X1483" s="52"/>
      <c r="Y1483" s="52"/>
      <c r="Z1483" s="52"/>
      <c r="AA1483" s="52"/>
      <c r="AB1483" s="52"/>
      <c r="AC1483" s="52"/>
      <c r="AD1483" s="52"/>
      <c r="AE1483" s="52"/>
      <c r="AF1483" s="52"/>
      <c r="AG1483" s="52"/>
      <c r="AH1483" s="52"/>
      <c r="AI1483" s="52"/>
      <c r="AJ1483" s="52"/>
      <c r="AK1483" s="52"/>
      <c r="AL1483" s="52"/>
      <c r="AM1483" s="52"/>
      <c r="AN1483" s="52"/>
      <c r="AO1483" s="52"/>
      <c r="AP1483" s="52"/>
      <c r="AQ1483" s="52"/>
      <c r="AR1483" s="52"/>
      <c r="AS1483" s="52"/>
      <c r="AT1483" s="52"/>
      <c r="AU1483" s="52"/>
      <c r="AV1483" s="52"/>
      <c r="AW1483" s="52"/>
      <c r="AX1483" s="52"/>
      <c r="AY1483" s="52"/>
      <c r="AZ1483" s="52"/>
      <c r="BA1483" s="52"/>
      <c r="BB1483" s="52"/>
      <c r="BC1483" s="52"/>
      <c r="BD1483" s="52"/>
      <c r="BE1483" s="52"/>
      <c r="BF1483" s="52"/>
      <c r="BG1483" s="52"/>
      <c r="BH1483" s="52"/>
      <c r="BI1483" s="52"/>
      <c r="BJ1483" s="52"/>
      <c r="BK1483" s="52"/>
      <c r="BL1483" s="52"/>
      <c r="BM1483" s="52"/>
      <c r="BN1483" s="52"/>
      <c r="BO1483" s="52"/>
      <c r="BP1483" s="52"/>
      <c r="BQ1483" s="52"/>
      <c r="BR1483" s="52"/>
      <c r="BS1483" s="52"/>
      <c r="BT1483" s="52"/>
      <c r="BU1483" s="52"/>
      <c r="BV1483" s="52"/>
      <c r="BW1483" s="52"/>
      <c r="BX1483" s="52"/>
      <c r="BY1483" s="52"/>
      <c r="BZ1483" s="52"/>
      <c r="CA1483" s="52"/>
      <c r="CB1483" s="52"/>
      <c r="CC1483" s="52"/>
      <c r="CD1483" s="52"/>
      <c r="CE1483" s="52"/>
      <c r="CF1483" s="52"/>
      <c r="CG1483" s="52"/>
      <c r="CH1483" s="52"/>
      <c r="CI1483" s="52"/>
      <c r="CJ1483" s="52"/>
      <c r="CK1483" s="52"/>
      <c r="CL1483" s="52"/>
      <c r="CM1483" s="52"/>
      <c r="CN1483" s="52"/>
      <c r="CO1483" s="52"/>
      <c r="CP1483" s="52"/>
      <c r="CQ1483" s="52"/>
      <c r="CR1483" s="52"/>
      <c r="CS1483" s="52"/>
      <c r="CT1483" s="52"/>
      <c r="CU1483" s="52"/>
      <c r="CV1483" s="52"/>
      <c r="CW1483" s="52"/>
      <c r="CX1483" s="52"/>
      <c r="CY1483" s="52"/>
      <c r="CZ1483" s="52"/>
      <c r="DA1483" s="52"/>
      <c r="DB1483" s="52"/>
      <c r="DC1483" s="52"/>
      <c r="DD1483" s="52"/>
      <c r="DE1483" s="52"/>
      <c r="DF1483" s="52"/>
      <c r="DG1483" s="52"/>
      <c r="DH1483" s="52"/>
      <c r="DI1483" s="52"/>
      <c r="DJ1483" s="52"/>
      <c r="DK1483" s="52"/>
      <c r="DL1483" s="52"/>
      <c r="DM1483" s="52"/>
      <c r="DN1483" s="52"/>
      <c r="DO1483" s="52"/>
      <c r="DP1483" s="52"/>
      <c r="DQ1483" s="52"/>
      <c r="DR1483" s="52"/>
      <c r="DS1483" s="52"/>
      <c r="DT1483" s="52"/>
      <c r="DU1483" s="52"/>
      <c r="DV1483" s="52"/>
      <c r="DW1483" s="52"/>
      <c r="DX1483" s="52"/>
      <c r="DY1483" s="52"/>
    </row>
    <row r="1484" spans="1:129" s="20" customFormat="1" ht="20.100000000000001" customHeight="1" x14ac:dyDescent="0.25">
      <c r="B1484" s="22" t="s">
        <v>1</v>
      </c>
      <c r="C1484" s="22"/>
      <c r="D1484" s="24" t="s">
        <v>2</v>
      </c>
      <c r="E1484" s="25"/>
      <c r="F1484" s="31" t="s">
        <v>3</v>
      </c>
      <c r="G1484" s="27"/>
      <c r="I1484" s="52"/>
      <c r="J1484" s="103"/>
      <c r="K1484" s="55"/>
      <c r="L1484" s="52"/>
      <c r="M1484" s="55"/>
      <c r="N1484" s="52"/>
      <c r="O1484" s="52"/>
      <c r="P1484" s="95"/>
      <c r="Q1484" s="52"/>
      <c r="R1484" s="96"/>
      <c r="S1484" s="96"/>
      <c r="T1484" s="96"/>
      <c r="U1484" s="96"/>
      <c r="V1484" s="96"/>
      <c r="W1484" s="96"/>
      <c r="X1484" s="96"/>
      <c r="Y1484" s="96"/>
      <c r="Z1484" s="96"/>
      <c r="AA1484" s="96"/>
      <c r="AB1484" s="96"/>
      <c r="AC1484" s="96"/>
      <c r="AD1484" s="96"/>
      <c r="AE1484" s="96"/>
      <c r="AF1484" s="96"/>
      <c r="AG1484" s="96"/>
      <c r="AH1484" s="96"/>
      <c r="AI1484" s="96"/>
      <c r="AJ1484" s="96"/>
      <c r="AK1484" s="96"/>
      <c r="AL1484" s="96"/>
      <c r="AM1484" s="96"/>
      <c r="AN1484" s="96"/>
      <c r="AO1484" s="96"/>
      <c r="AP1484" s="96"/>
      <c r="AQ1484" s="96"/>
      <c r="AR1484" s="96"/>
      <c r="AS1484" s="96"/>
      <c r="AT1484" s="96"/>
      <c r="AU1484" s="96"/>
      <c r="AV1484" s="96"/>
      <c r="AW1484" s="96"/>
      <c r="AX1484" s="96"/>
      <c r="AY1484" s="96"/>
      <c r="AZ1484" s="96"/>
      <c r="BA1484" s="96"/>
      <c r="BB1484" s="96"/>
      <c r="BC1484" s="96"/>
      <c r="BD1484" s="96"/>
      <c r="BE1484" s="96"/>
      <c r="BF1484" s="96"/>
      <c r="BG1484" s="96"/>
      <c r="BH1484" s="96"/>
      <c r="BI1484" s="96"/>
      <c r="BJ1484" s="96"/>
      <c r="BK1484" s="96"/>
      <c r="BL1484" s="96"/>
      <c r="BM1484" s="96"/>
      <c r="BN1484" s="96"/>
      <c r="BO1484" s="96"/>
      <c r="BP1484" s="96"/>
      <c r="BQ1484" s="96"/>
      <c r="BR1484" s="96"/>
      <c r="BS1484" s="96"/>
      <c r="BT1484" s="96"/>
      <c r="BU1484" s="96"/>
      <c r="BV1484" s="96"/>
      <c r="BW1484" s="96"/>
      <c r="BX1484" s="96"/>
      <c r="BY1484" s="96"/>
      <c r="BZ1484" s="96"/>
      <c r="CA1484" s="96"/>
      <c r="CB1484" s="96"/>
      <c r="CC1484" s="96"/>
      <c r="CD1484" s="96"/>
      <c r="CE1484" s="96"/>
      <c r="CF1484" s="96"/>
      <c r="CG1484" s="96"/>
      <c r="CH1484" s="96"/>
      <c r="CI1484" s="96"/>
      <c r="CJ1484" s="96"/>
      <c r="CK1484" s="96"/>
      <c r="CL1484" s="96"/>
      <c r="CM1484" s="96"/>
      <c r="CN1484" s="96"/>
      <c r="CO1484" s="96"/>
      <c r="CP1484" s="96"/>
      <c r="CQ1484" s="96"/>
      <c r="CR1484" s="96"/>
      <c r="CS1484" s="96"/>
      <c r="CT1484" s="96"/>
      <c r="CU1484" s="96"/>
      <c r="CV1484" s="96"/>
      <c r="CW1484" s="96"/>
      <c r="CX1484" s="96"/>
      <c r="CY1484" s="96"/>
      <c r="CZ1484" s="96"/>
      <c r="DA1484" s="96"/>
      <c r="DB1484" s="96"/>
      <c r="DC1484" s="96"/>
      <c r="DD1484" s="96"/>
      <c r="DE1484" s="96"/>
      <c r="DF1484" s="96"/>
      <c r="DG1484" s="96"/>
      <c r="DH1484" s="96"/>
      <c r="DI1484" s="96"/>
      <c r="DJ1484" s="96"/>
      <c r="DK1484" s="96"/>
      <c r="DL1484" s="96"/>
      <c r="DM1484" s="96"/>
      <c r="DN1484" s="96"/>
      <c r="DO1484" s="96"/>
      <c r="DP1484" s="96"/>
      <c r="DQ1484" s="96"/>
      <c r="DR1484" s="96"/>
      <c r="DS1484" s="96"/>
      <c r="DT1484" s="96"/>
      <c r="DU1484" s="96"/>
      <c r="DV1484" s="96"/>
      <c r="DW1484" s="96"/>
      <c r="DX1484" s="96"/>
      <c r="DY1484" s="96"/>
    </row>
    <row r="1485" spans="1:129" x14ac:dyDescent="0.25">
      <c r="A1485" s="19" t="s">
        <v>4</v>
      </c>
      <c r="B1485" s="5">
        <v>41</v>
      </c>
      <c r="D1485" s="5">
        <f>B1485-F1485</f>
        <v>41</v>
      </c>
      <c r="F1485" s="5">
        <f>SUM(J1485:AT1485)</f>
        <v>0</v>
      </c>
      <c r="I1485" s="96"/>
      <c r="J1485" s="95"/>
      <c r="K1485" s="107"/>
      <c r="L1485" s="96"/>
      <c r="M1485" s="107"/>
      <c r="N1485" s="96"/>
      <c r="O1485" s="96"/>
      <c r="P1485" s="95"/>
      <c r="Q1485" s="96"/>
      <c r="R1485" s="52"/>
      <c r="S1485" s="52"/>
      <c r="T1485" s="52"/>
      <c r="U1485" s="52"/>
      <c r="V1485" s="52"/>
      <c r="W1485" s="52"/>
      <c r="X1485" s="52"/>
      <c r="Y1485" s="52"/>
      <c r="Z1485" s="52"/>
      <c r="AA1485" s="52"/>
      <c r="AB1485" s="52"/>
      <c r="AC1485" s="52"/>
      <c r="AD1485" s="52"/>
      <c r="AE1485" s="52"/>
      <c r="AF1485" s="52"/>
      <c r="AG1485" s="52"/>
      <c r="AH1485" s="52"/>
      <c r="AI1485" s="52"/>
      <c r="AJ1485" s="52"/>
      <c r="AK1485" s="52"/>
      <c r="AL1485" s="52"/>
      <c r="AM1485" s="52"/>
      <c r="AN1485" s="52"/>
      <c r="AO1485" s="52"/>
      <c r="AP1485" s="52"/>
      <c r="AQ1485" s="52"/>
      <c r="AR1485" s="52"/>
      <c r="AS1485" s="52"/>
      <c r="AT1485" s="52"/>
      <c r="AU1485" s="52"/>
      <c r="AV1485" s="52"/>
      <c r="AW1485" s="52"/>
      <c r="AX1485" s="52"/>
      <c r="AY1485" s="52"/>
      <c r="AZ1485" s="52"/>
      <c r="BA1485" s="52"/>
      <c r="BB1485" s="52"/>
      <c r="BC1485" s="52"/>
      <c r="BD1485" s="52"/>
      <c r="BE1485" s="52"/>
      <c r="BF1485" s="52"/>
      <c r="BG1485" s="52"/>
      <c r="BH1485" s="52"/>
      <c r="BI1485" s="52"/>
      <c r="BJ1485" s="52"/>
      <c r="BK1485" s="52"/>
      <c r="BL1485" s="52"/>
      <c r="BM1485" s="52"/>
      <c r="BN1485" s="52"/>
      <c r="BO1485" s="52"/>
      <c r="BP1485" s="52"/>
      <c r="BQ1485" s="52"/>
      <c r="BR1485" s="52"/>
      <c r="BS1485" s="52"/>
      <c r="BT1485" s="52"/>
      <c r="BU1485" s="52"/>
      <c r="BV1485" s="52"/>
      <c r="BW1485" s="52"/>
      <c r="BX1485" s="52"/>
      <c r="BY1485" s="52"/>
      <c r="BZ1485" s="52"/>
      <c r="CA1485" s="52"/>
      <c r="CB1485" s="52"/>
      <c r="CC1485" s="52"/>
      <c r="CD1485" s="52"/>
      <c r="CE1485" s="52"/>
      <c r="CF1485" s="52"/>
      <c r="CG1485" s="52"/>
      <c r="CH1485" s="52"/>
      <c r="CI1485" s="52"/>
      <c r="CJ1485" s="52"/>
      <c r="CK1485" s="52"/>
      <c r="CL1485" s="52"/>
      <c r="CM1485" s="52"/>
      <c r="CN1485" s="52"/>
      <c r="CO1485" s="52"/>
      <c r="CP1485" s="52"/>
      <c r="CQ1485" s="52"/>
      <c r="CR1485" s="52"/>
      <c r="CS1485" s="52"/>
      <c r="CT1485" s="52"/>
      <c r="CU1485" s="52"/>
      <c r="CV1485" s="52"/>
      <c r="CW1485" s="52"/>
      <c r="CX1485" s="52"/>
      <c r="CY1485" s="52"/>
      <c r="CZ1485" s="52"/>
      <c r="DA1485" s="52"/>
      <c r="DB1485" s="52"/>
      <c r="DC1485" s="52"/>
      <c r="DD1485" s="52"/>
      <c r="DE1485" s="52"/>
      <c r="DF1485" s="52"/>
      <c r="DG1485" s="52"/>
      <c r="DH1485" s="52"/>
      <c r="DI1485" s="52"/>
      <c r="DJ1485" s="52"/>
      <c r="DK1485" s="52"/>
      <c r="DL1485" s="52"/>
      <c r="DM1485" s="52"/>
      <c r="DN1485" s="52"/>
      <c r="DO1485" s="52"/>
      <c r="DP1485" s="52"/>
      <c r="DQ1485" s="52"/>
      <c r="DR1485" s="52"/>
      <c r="DS1485" s="52"/>
      <c r="DT1485" s="52"/>
      <c r="DU1485" s="52"/>
      <c r="DV1485" s="52"/>
      <c r="DW1485" s="52"/>
      <c r="DX1485" s="52"/>
      <c r="DY1485" s="52"/>
    </row>
    <row r="1486" spans="1:129" x14ac:dyDescent="0.25">
      <c r="A1486" s="19" t="s">
        <v>5</v>
      </c>
      <c r="B1486" s="5">
        <v>41</v>
      </c>
      <c r="D1486" s="5">
        <f t="shared" ref="D1486:D1496" si="242">B1486-F1486</f>
        <v>41</v>
      </c>
      <c r="F1486" s="5">
        <f t="shared" ref="F1486:F1496" si="243">SUM(J1486:AT1486)</f>
        <v>0</v>
      </c>
      <c r="I1486" s="52"/>
      <c r="J1486" s="103"/>
      <c r="K1486" s="55"/>
      <c r="L1486" s="52"/>
      <c r="M1486" s="55"/>
      <c r="N1486" s="52"/>
      <c r="O1486" s="52"/>
      <c r="P1486" s="95"/>
      <c r="Q1486" s="52"/>
      <c r="R1486" s="52"/>
      <c r="S1486" s="52"/>
      <c r="T1486" s="52"/>
      <c r="U1486" s="52"/>
      <c r="V1486" s="52"/>
      <c r="W1486" s="52"/>
      <c r="X1486" s="52"/>
      <c r="Y1486" s="52"/>
      <c r="Z1486" s="52"/>
      <c r="AA1486" s="52"/>
      <c r="AB1486" s="52"/>
      <c r="AC1486" s="52"/>
      <c r="AD1486" s="52"/>
      <c r="AE1486" s="52"/>
      <c r="AF1486" s="52"/>
      <c r="AG1486" s="52"/>
      <c r="AH1486" s="52"/>
      <c r="AI1486" s="52"/>
      <c r="AJ1486" s="52"/>
      <c r="AK1486" s="52"/>
      <c r="AL1486" s="52"/>
      <c r="AM1486" s="52"/>
      <c r="AN1486" s="52"/>
      <c r="AO1486" s="52"/>
      <c r="AP1486" s="52"/>
      <c r="AQ1486" s="52"/>
      <c r="AR1486" s="52"/>
      <c r="AS1486" s="52"/>
      <c r="AT1486" s="52"/>
      <c r="AU1486" s="52"/>
      <c r="AV1486" s="52"/>
      <c r="AW1486" s="52"/>
      <c r="AX1486" s="52"/>
      <c r="AY1486" s="52"/>
      <c r="AZ1486" s="52"/>
      <c r="BA1486" s="52"/>
      <c r="BB1486" s="52"/>
      <c r="BC1486" s="52"/>
      <c r="BD1486" s="52"/>
      <c r="BE1486" s="52"/>
      <c r="BF1486" s="52"/>
      <c r="BG1486" s="52"/>
      <c r="BH1486" s="52"/>
      <c r="BI1486" s="52"/>
      <c r="BJ1486" s="52"/>
      <c r="BK1486" s="52"/>
      <c r="BL1486" s="52"/>
      <c r="BM1486" s="52"/>
      <c r="BN1486" s="52"/>
      <c r="BO1486" s="52"/>
      <c r="BP1486" s="52"/>
      <c r="BQ1486" s="52"/>
      <c r="BR1486" s="52"/>
      <c r="BS1486" s="52"/>
      <c r="BT1486" s="52"/>
      <c r="BU1486" s="52"/>
      <c r="BV1486" s="52"/>
      <c r="BW1486" s="52"/>
      <c r="BX1486" s="52"/>
      <c r="BY1486" s="52"/>
      <c r="BZ1486" s="52"/>
      <c r="CA1486" s="52"/>
      <c r="CB1486" s="52"/>
      <c r="CC1486" s="52"/>
      <c r="CD1486" s="52"/>
      <c r="CE1486" s="52"/>
      <c r="CF1486" s="52"/>
      <c r="CG1486" s="52"/>
      <c r="CH1486" s="52"/>
      <c r="CI1486" s="52"/>
      <c r="CJ1486" s="52"/>
      <c r="CK1486" s="52"/>
      <c r="CL1486" s="52"/>
      <c r="CM1486" s="52"/>
      <c r="CN1486" s="52"/>
      <c r="CO1486" s="52"/>
      <c r="CP1486" s="52"/>
      <c r="CQ1486" s="52"/>
      <c r="CR1486" s="52"/>
      <c r="CS1486" s="52"/>
      <c r="CT1486" s="52"/>
      <c r="CU1486" s="52"/>
      <c r="CV1486" s="52"/>
      <c r="CW1486" s="52"/>
      <c r="CX1486" s="52"/>
      <c r="CY1486" s="52"/>
      <c r="CZ1486" s="52"/>
      <c r="DA1486" s="52"/>
      <c r="DB1486" s="52"/>
      <c r="DC1486" s="52"/>
      <c r="DD1486" s="52"/>
      <c r="DE1486" s="52"/>
      <c r="DF1486" s="52"/>
      <c r="DG1486" s="52"/>
      <c r="DH1486" s="52"/>
      <c r="DI1486" s="52"/>
      <c r="DJ1486" s="52"/>
      <c r="DK1486" s="52"/>
      <c r="DL1486" s="52"/>
      <c r="DM1486" s="52"/>
      <c r="DN1486" s="52"/>
      <c r="DO1486" s="52"/>
      <c r="DP1486" s="52"/>
      <c r="DQ1486" s="52"/>
      <c r="DR1486" s="52"/>
      <c r="DS1486" s="52"/>
      <c r="DT1486" s="52"/>
      <c r="DU1486" s="52"/>
      <c r="DV1486" s="52"/>
      <c r="DW1486" s="52"/>
      <c r="DX1486" s="52"/>
      <c r="DY1486" s="52"/>
    </row>
    <row r="1487" spans="1:129" x14ac:dyDescent="0.25">
      <c r="A1487" s="19" t="s">
        <v>6</v>
      </c>
      <c r="B1487" s="118">
        <f>41+1000</f>
        <v>1041</v>
      </c>
      <c r="D1487" s="5">
        <f t="shared" si="242"/>
        <v>1041</v>
      </c>
      <c r="F1487" s="5">
        <f t="shared" si="243"/>
        <v>0</v>
      </c>
      <c r="I1487" s="52"/>
      <c r="J1487" s="103"/>
      <c r="K1487" s="55"/>
      <c r="L1487" s="52"/>
      <c r="M1487" s="55"/>
      <c r="N1487" s="55">
        <v>0</v>
      </c>
      <c r="O1487" s="52"/>
      <c r="P1487" s="95"/>
      <c r="Q1487" s="52"/>
      <c r="R1487" s="52"/>
      <c r="S1487" s="52"/>
      <c r="T1487" s="52"/>
      <c r="U1487" s="52"/>
      <c r="V1487" s="52"/>
      <c r="W1487" s="52"/>
      <c r="X1487" s="52"/>
      <c r="Y1487" s="52"/>
      <c r="Z1487" s="52"/>
      <c r="AA1487" s="52"/>
      <c r="AB1487" s="52"/>
      <c r="AC1487" s="52"/>
      <c r="AD1487" s="52"/>
      <c r="AE1487" s="52"/>
      <c r="AF1487" s="52"/>
      <c r="AG1487" s="52"/>
      <c r="AH1487" s="52"/>
      <c r="AI1487" s="52"/>
      <c r="AJ1487" s="52"/>
      <c r="AK1487" s="52"/>
      <c r="AL1487" s="52"/>
      <c r="AM1487" s="52"/>
      <c r="AN1487" s="52"/>
      <c r="AO1487" s="52"/>
      <c r="AP1487" s="52"/>
      <c r="AQ1487" s="52"/>
      <c r="AR1487" s="52"/>
      <c r="AS1487" s="52"/>
      <c r="AT1487" s="52"/>
      <c r="AU1487" s="52"/>
      <c r="AV1487" s="52"/>
      <c r="AW1487" s="52"/>
      <c r="AX1487" s="52"/>
      <c r="AY1487" s="52"/>
      <c r="AZ1487" s="52"/>
      <c r="BA1487" s="52"/>
      <c r="BB1487" s="52"/>
      <c r="BC1487" s="52"/>
      <c r="BD1487" s="52"/>
      <c r="BE1487" s="52"/>
      <c r="BF1487" s="52"/>
      <c r="BG1487" s="52"/>
      <c r="BH1487" s="52"/>
      <c r="BI1487" s="52"/>
      <c r="BJ1487" s="52"/>
      <c r="BK1487" s="52"/>
      <c r="BL1487" s="52"/>
      <c r="BM1487" s="52"/>
      <c r="BN1487" s="52"/>
      <c r="BO1487" s="52"/>
      <c r="BP1487" s="52"/>
      <c r="BQ1487" s="52"/>
      <c r="BR1487" s="52"/>
      <c r="BS1487" s="52"/>
      <c r="BT1487" s="52"/>
      <c r="BU1487" s="52"/>
      <c r="BV1487" s="52"/>
      <c r="BW1487" s="52"/>
      <c r="BX1487" s="52"/>
      <c r="BY1487" s="52"/>
      <c r="BZ1487" s="52"/>
      <c r="CA1487" s="52"/>
      <c r="CB1487" s="52"/>
      <c r="CC1487" s="52"/>
      <c r="CD1487" s="52"/>
      <c r="CE1487" s="52"/>
      <c r="CF1487" s="52"/>
      <c r="CG1487" s="52"/>
      <c r="CH1487" s="52"/>
      <c r="CI1487" s="52"/>
      <c r="CJ1487" s="52"/>
      <c r="CK1487" s="52"/>
      <c r="CL1487" s="52"/>
      <c r="CM1487" s="52"/>
      <c r="CN1487" s="52"/>
      <c r="CO1487" s="52"/>
      <c r="CP1487" s="52"/>
      <c r="CQ1487" s="52"/>
      <c r="CR1487" s="52"/>
      <c r="CS1487" s="52"/>
      <c r="CT1487" s="52"/>
      <c r="CU1487" s="52"/>
      <c r="CV1487" s="52"/>
      <c r="CW1487" s="52"/>
      <c r="CX1487" s="52"/>
      <c r="CY1487" s="52"/>
      <c r="CZ1487" s="52"/>
      <c r="DA1487" s="52"/>
      <c r="DB1487" s="52"/>
      <c r="DC1487" s="52"/>
      <c r="DD1487" s="52"/>
      <c r="DE1487" s="52"/>
      <c r="DF1487" s="52"/>
      <c r="DG1487" s="52"/>
      <c r="DH1487" s="52"/>
      <c r="DI1487" s="52"/>
      <c r="DJ1487" s="52"/>
      <c r="DK1487" s="52"/>
      <c r="DL1487" s="52"/>
      <c r="DM1487" s="52"/>
      <c r="DN1487" s="52"/>
      <c r="DO1487" s="52"/>
      <c r="DP1487" s="52"/>
      <c r="DQ1487" s="52"/>
      <c r="DR1487" s="52"/>
      <c r="DS1487" s="52"/>
      <c r="DT1487" s="52"/>
      <c r="DU1487" s="52"/>
      <c r="DV1487" s="52"/>
      <c r="DW1487" s="52"/>
      <c r="DX1487" s="52"/>
      <c r="DY1487" s="52"/>
    </row>
    <row r="1488" spans="1:129" x14ac:dyDescent="0.25">
      <c r="A1488" s="19" t="s">
        <v>7</v>
      </c>
      <c r="B1488" s="5">
        <v>41</v>
      </c>
      <c r="D1488" s="5">
        <f t="shared" si="242"/>
        <v>41</v>
      </c>
      <c r="F1488" s="5">
        <f t="shared" si="243"/>
        <v>0</v>
      </c>
      <c r="I1488" s="52"/>
      <c r="J1488" s="103"/>
      <c r="K1488" s="55"/>
      <c r="L1488" s="52"/>
      <c r="M1488" s="55"/>
      <c r="N1488" s="52"/>
      <c r="O1488" s="52"/>
      <c r="P1488" s="95"/>
      <c r="Q1488" s="52"/>
      <c r="R1488" s="52"/>
      <c r="S1488" s="52"/>
      <c r="T1488" s="52"/>
      <c r="U1488" s="52"/>
      <c r="V1488" s="52"/>
      <c r="W1488" s="52"/>
      <c r="X1488" s="52"/>
      <c r="Y1488" s="52"/>
      <c r="Z1488" s="52"/>
      <c r="AA1488" s="52"/>
      <c r="AB1488" s="52"/>
      <c r="AC1488" s="52"/>
      <c r="AD1488" s="52"/>
      <c r="AE1488" s="52"/>
      <c r="AF1488" s="52"/>
      <c r="AG1488" s="52"/>
      <c r="AH1488" s="52"/>
      <c r="AI1488" s="52"/>
      <c r="AJ1488" s="52"/>
      <c r="AK1488" s="52"/>
      <c r="AL1488" s="52"/>
      <c r="AM1488" s="52"/>
      <c r="AN1488" s="52"/>
      <c r="AO1488" s="52"/>
      <c r="AP1488" s="52"/>
      <c r="AQ1488" s="52"/>
      <c r="AR1488" s="52"/>
      <c r="AS1488" s="52"/>
      <c r="AT1488" s="52"/>
      <c r="AU1488" s="52"/>
      <c r="AV1488" s="52"/>
      <c r="AW1488" s="52"/>
      <c r="AX1488" s="52"/>
      <c r="AY1488" s="52"/>
      <c r="AZ1488" s="52"/>
      <c r="BA1488" s="52"/>
      <c r="BB1488" s="52"/>
      <c r="BC1488" s="52"/>
      <c r="BD1488" s="52"/>
      <c r="BE1488" s="52"/>
      <c r="BF1488" s="52"/>
      <c r="BG1488" s="52"/>
      <c r="BH1488" s="52"/>
      <c r="BI1488" s="52"/>
      <c r="BJ1488" s="52"/>
      <c r="BK1488" s="52"/>
      <c r="BL1488" s="52"/>
      <c r="BM1488" s="52"/>
      <c r="BN1488" s="52"/>
      <c r="BO1488" s="52"/>
      <c r="BP1488" s="52"/>
      <c r="BQ1488" s="52"/>
      <c r="BR1488" s="52"/>
      <c r="BS1488" s="52"/>
      <c r="BT1488" s="52"/>
      <c r="BU1488" s="52"/>
      <c r="BV1488" s="52"/>
      <c r="BW1488" s="52"/>
      <c r="BX1488" s="52"/>
      <c r="BY1488" s="52"/>
      <c r="BZ1488" s="52"/>
      <c r="CA1488" s="52"/>
      <c r="CB1488" s="52"/>
      <c r="CC1488" s="52"/>
      <c r="CD1488" s="52"/>
      <c r="CE1488" s="52"/>
      <c r="CF1488" s="52"/>
      <c r="CG1488" s="52"/>
      <c r="CH1488" s="52"/>
      <c r="CI1488" s="52"/>
      <c r="CJ1488" s="52"/>
      <c r="CK1488" s="52"/>
      <c r="CL1488" s="52"/>
      <c r="CM1488" s="52"/>
      <c r="CN1488" s="52"/>
      <c r="CO1488" s="52"/>
      <c r="CP1488" s="52"/>
      <c r="CQ1488" s="52"/>
      <c r="CR1488" s="52"/>
      <c r="CS1488" s="52"/>
      <c r="CT1488" s="52"/>
      <c r="CU1488" s="52"/>
      <c r="CV1488" s="52"/>
      <c r="CW1488" s="52"/>
      <c r="CX1488" s="52"/>
      <c r="CY1488" s="52"/>
      <c r="CZ1488" s="52"/>
      <c r="DA1488" s="52"/>
      <c r="DB1488" s="52"/>
      <c r="DC1488" s="52"/>
      <c r="DD1488" s="52"/>
      <c r="DE1488" s="52"/>
      <c r="DF1488" s="52"/>
      <c r="DG1488" s="52"/>
      <c r="DH1488" s="52"/>
      <c r="DI1488" s="52"/>
      <c r="DJ1488" s="52"/>
      <c r="DK1488" s="52"/>
      <c r="DL1488" s="52"/>
      <c r="DM1488" s="52"/>
      <c r="DN1488" s="52"/>
      <c r="DO1488" s="52"/>
      <c r="DP1488" s="52"/>
      <c r="DQ1488" s="52"/>
      <c r="DR1488" s="52"/>
      <c r="DS1488" s="52"/>
      <c r="DT1488" s="52"/>
      <c r="DU1488" s="52"/>
      <c r="DV1488" s="52"/>
      <c r="DW1488" s="52"/>
      <c r="DX1488" s="52"/>
      <c r="DY1488" s="52"/>
    </row>
    <row r="1489" spans="1:129" x14ac:dyDescent="0.25">
      <c r="A1489" s="19" t="s">
        <v>55</v>
      </c>
      <c r="B1489" s="5">
        <v>42</v>
      </c>
      <c r="D1489" s="5">
        <f t="shared" si="242"/>
        <v>42</v>
      </c>
      <c r="F1489" s="5">
        <f t="shared" si="243"/>
        <v>0</v>
      </c>
      <c r="I1489" s="52"/>
      <c r="J1489" s="103"/>
      <c r="K1489" s="55"/>
      <c r="L1489" s="52"/>
      <c r="M1489" s="55"/>
      <c r="N1489" s="52"/>
      <c r="O1489" s="52"/>
      <c r="P1489" s="95"/>
      <c r="Q1489" s="52"/>
      <c r="R1489" s="52"/>
      <c r="S1489" s="52"/>
      <c r="T1489" s="52"/>
      <c r="U1489" s="52"/>
      <c r="V1489" s="52"/>
      <c r="W1489" s="52"/>
      <c r="X1489" s="52"/>
      <c r="Y1489" s="52"/>
      <c r="Z1489" s="52"/>
      <c r="AA1489" s="52"/>
      <c r="AB1489" s="52"/>
      <c r="AC1489" s="52"/>
      <c r="AD1489" s="52"/>
      <c r="AE1489" s="52"/>
      <c r="AF1489" s="52"/>
      <c r="AG1489" s="52"/>
      <c r="AH1489" s="52"/>
      <c r="AI1489" s="52"/>
      <c r="AJ1489" s="52"/>
      <c r="AK1489" s="52"/>
      <c r="AL1489" s="52"/>
      <c r="AM1489" s="52"/>
      <c r="AN1489" s="52"/>
      <c r="AO1489" s="52"/>
      <c r="AP1489" s="52"/>
      <c r="AQ1489" s="52"/>
      <c r="AR1489" s="52"/>
      <c r="AS1489" s="52"/>
      <c r="AT1489" s="52"/>
      <c r="AU1489" s="52"/>
      <c r="AV1489" s="52"/>
      <c r="AW1489" s="52"/>
      <c r="AX1489" s="52"/>
      <c r="AY1489" s="52"/>
      <c r="AZ1489" s="52"/>
      <c r="BA1489" s="52"/>
      <c r="BB1489" s="52"/>
      <c r="BC1489" s="52"/>
      <c r="BD1489" s="52"/>
      <c r="BE1489" s="52"/>
      <c r="BF1489" s="52"/>
      <c r="BG1489" s="52"/>
      <c r="BH1489" s="52"/>
      <c r="BI1489" s="52"/>
      <c r="BJ1489" s="52"/>
      <c r="BK1489" s="52"/>
      <c r="BL1489" s="52"/>
      <c r="BM1489" s="52"/>
      <c r="BN1489" s="52"/>
      <c r="BO1489" s="52"/>
      <c r="BP1489" s="52"/>
      <c r="BQ1489" s="52"/>
      <c r="BR1489" s="52"/>
      <c r="BS1489" s="52"/>
      <c r="BT1489" s="52"/>
      <c r="BU1489" s="52"/>
      <c r="BV1489" s="52"/>
      <c r="BW1489" s="52"/>
      <c r="BX1489" s="52"/>
      <c r="BY1489" s="52"/>
      <c r="BZ1489" s="52"/>
      <c r="CA1489" s="52"/>
      <c r="CB1489" s="52"/>
      <c r="CC1489" s="52"/>
      <c r="CD1489" s="52"/>
      <c r="CE1489" s="52"/>
      <c r="CF1489" s="52"/>
      <c r="CG1489" s="52"/>
      <c r="CH1489" s="52"/>
      <c r="CI1489" s="52"/>
      <c r="CJ1489" s="52"/>
      <c r="CK1489" s="52"/>
      <c r="CL1489" s="52"/>
      <c r="CM1489" s="52"/>
      <c r="CN1489" s="52"/>
      <c r="CO1489" s="52"/>
      <c r="CP1489" s="52"/>
      <c r="CQ1489" s="52"/>
      <c r="CR1489" s="52"/>
      <c r="CS1489" s="52"/>
      <c r="CT1489" s="52"/>
      <c r="CU1489" s="52"/>
      <c r="CV1489" s="52"/>
      <c r="CW1489" s="52"/>
      <c r="CX1489" s="52"/>
      <c r="CY1489" s="52"/>
      <c r="CZ1489" s="52"/>
      <c r="DA1489" s="52"/>
      <c r="DB1489" s="52"/>
      <c r="DC1489" s="52"/>
      <c r="DD1489" s="52"/>
      <c r="DE1489" s="52"/>
      <c r="DF1489" s="52"/>
      <c r="DG1489" s="52"/>
      <c r="DH1489" s="52"/>
      <c r="DI1489" s="52"/>
      <c r="DJ1489" s="52"/>
      <c r="DK1489" s="52"/>
      <c r="DL1489" s="52"/>
      <c r="DM1489" s="52"/>
      <c r="DN1489" s="52"/>
      <c r="DO1489" s="52"/>
      <c r="DP1489" s="52"/>
      <c r="DQ1489" s="52"/>
      <c r="DR1489" s="52"/>
      <c r="DS1489" s="52"/>
      <c r="DT1489" s="52"/>
      <c r="DU1489" s="52"/>
      <c r="DV1489" s="52"/>
      <c r="DW1489" s="52"/>
      <c r="DX1489" s="52"/>
      <c r="DY1489" s="52"/>
    </row>
    <row r="1490" spans="1:129" x14ac:dyDescent="0.25">
      <c r="A1490" s="19" t="s">
        <v>9</v>
      </c>
      <c r="B1490" s="106">
        <v>42</v>
      </c>
      <c r="D1490" s="5">
        <f t="shared" si="242"/>
        <v>42</v>
      </c>
      <c r="F1490" s="5">
        <f t="shared" si="243"/>
        <v>0</v>
      </c>
      <c r="I1490" s="52"/>
      <c r="J1490" s="103"/>
      <c r="K1490" s="55"/>
      <c r="L1490" s="52"/>
      <c r="M1490" s="55"/>
      <c r="N1490" s="52"/>
      <c r="O1490" s="52"/>
      <c r="P1490" s="95"/>
      <c r="Q1490" s="52"/>
      <c r="R1490" s="52"/>
      <c r="S1490" s="52"/>
      <c r="T1490" s="52"/>
      <c r="U1490" s="52"/>
      <c r="V1490" s="52"/>
      <c r="W1490" s="52"/>
      <c r="X1490" s="52"/>
      <c r="Y1490" s="52"/>
      <c r="Z1490" s="52"/>
      <c r="AA1490" s="52"/>
      <c r="AB1490" s="52"/>
      <c r="AC1490" s="52"/>
      <c r="AD1490" s="52"/>
      <c r="AE1490" s="52"/>
      <c r="AF1490" s="52"/>
      <c r="AG1490" s="52"/>
      <c r="AH1490" s="52"/>
      <c r="AI1490" s="52"/>
      <c r="AJ1490" s="52"/>
      <c r="AK1490" s="52"/>
      <c r="AL1490" s="52"/>
      <c r="AM1490" s="52"/>
      <c r="AN1490" s="52"/>
      <c r="AO1490" s="52"/>
      <c r="AP1490" s="52"/>
      <c r="AQ1490" s="52"/>
      <c r="AR1490" s="52"/>
      <c r="AS1490" s="52"/>
      <c r="AT1490" s="52"/>
      <c r="AU1490" s="52"/>
      <c r="AV1490" s="52"/>
      <c r="AW1490" s="52"/>
      <c r="AX1490" s="52"/>
      <c r="AY1490" s="52"/>
      <c r="AZ1490" s="52"/>
      <c r="BA1490" s="52"/>
      <c r="BB1490" s="52"/>
      <c r="BC1490" s="52"/>
      <c r="BD1490" s="52"/>
      <c r="BE1490" s="52"/>
      <c r="BF1490" s="52"/>
      <c r="BG1490" s="52"/>
      <c r="BH1490" s="52"/>
      <c r="BI1490" s="52"/>
      <c r="BJ1490" s="52"/>
      <c r="BK1490" s="52"/>
      <c r="BL1490" s="52"/>
      <c r="BM1490" s="52"/>
      <c r="BN1490" s="52"/>
      <c r="BO1490" s="52"/>
      <c r="BP1490" s="52"/>
      <c r="BQ1490" s="52"/>
      <c r="BR1490" s="52"/>
      <c r="BS1490" s="52"/>
      <c r="BT1490" s="52"/>
      <c r="BU1490" s="52"/>
      <c r="BV1490" s="52"/>
      <c r="BW1490" s="52"/>
      <c r="BX1490" s="52"/>
      <c r="BY1490" s="52"/>
      <c r="BZ1490" s="52"/>
      <c r="CA1490" s="52"/>
      <c r="CB1490" s="52"/>
      <c r="CC1490" s="52"/>
      <c r="CD1490" s="52"/>
      <c r="CE1490" s="52"/>
      <c r="CF1490" s="52"/>
      <c r="CG1490" s="52"/>
      <c r="CH1490" s="52"/>
      <c r="CI1490" s="52"/>
      <c r="CJ1490" s="52"/>
      <c r="CK1490" s="52"/>
      <c r="CL1490" s="52"/>
      <c r="CM1490" s="52"/>
      <c r="CN1490" s="52"/>
      <c r="CO1490" s="52"/>
      <c r="CP1490" s="52"/>
      <c r="CQ1490" s="52"/>
      <c r="CR1490" s="52"/>
      <c r="CS1490" s="52"/>
      <c r="CT1490" s="52"/>
      <c r="CU1490" s="52"/>
      <c r="CV1490" s="52"/>
      <c r="CW1490" s="52"/>
      <c r="CX1490" s="52"/>
      <c r="CY1490" s="52"/>
      <c r="CZ1490" s="52"/>
      <c r="DA1490" s="52"/>
      <c r="DB1490" s="52"/>
      <c r="DC1490" s="52"/>
      <c r="DD1490" s="52"/>
      <c r="DE1490" s="52"/>
      <c r="DF1490" s="52"/>
      <c r="DG1490" s="52"/>
      <c r="DH1490" s="52"/>
      <c r="DI1490" s="52"/>
      <c r="DJ1490" s="52"/>
      <c r="DK1490" s="52"/>
      <c r="DL1490" s="52"/>
      <c r="DM1490" s="52"/>
      <c r="DN1490" s="52"/>
      <c r="DO1490" s="52"/>
      <c r="DP1490" s="52"/>
      <c r="DQ1490" s="52"/>
      <c r="DR1490" s="52"/>
      <c r="DS1490" s="52"/>
      <c r="DT1490" s="52"/>
      <c r="DU1490" s="52"/>
      <c r="DV1490" s="52"/>
      <c r="DW1490" s="52"/>
      <c r="DX1490" s="52"/>
      <c r="DY1490" s="52"/>
    </row>
    <row r="1491" spans="1:129" x14ac:dyDescent="0.25">
      <c r="A1491" s="19" t="s">
        <v>10</v>
      </c>
      <c r="B1491" s="5">
        <v>42</v>
      </c>
      <c r="D1491" s="5">
        <f t="shared" si="242"/>
        <v>-538</v>
      </c>
      <c r="F1491" s="5">
        <f t="shared" si="243"/>
        <v>580</v>
      </c>
      <c r="I1491" s="52"/>
      <c r="J1491" s="103"/>
      <c r="K1491" s="55"/>
      <c r="L1491" s="52"/>
      <c r="M1491" s="55"/>
      <c r="N1491" s="52"/>
      <c r="O1491" s="52"/>
      <c r="P1491" s="95"/>
      <c r="Q1491" s="52"/>
      <c r="R1491" s="52"/>
      <c r="S1491" s="55">
        <f>580</f>
        <v>580</v>
      </c>
      <c r="T1491" s="52"/>
      <c r="U1491" s="52"/>
      <c r="V1491" s="52"/>
      <c r="W1491" s="52"/>
      <c r="X1491" s="52"/>
      <c r="Y1491" s="52"/>
      <c r="Z1491" s="52"/>
      <c r="AA1491" s="52"/>
      <c r="AB1491" s="52"/>
      <c r="AC1491" s="52"/>
      <c r="AD1491" s="52"/>
      <c r="AE1491" s="52"/>
      <c r="AF1491" s="52"/>
      <c r="AG1491" s="52"/>
      <c r="AH1491" s="52"/>
      <c r="AI1491" s="52"/>
      <c r="AJ1491" s="52"/>
      <c r="AK1491" s="52"/>
      <c r="AL1491" s="52"/>
      <c r="AM1491" s="52"/>
      <c r="AN1491" s="52"/>
      <c r="AO1491" s="52"/>
      <c r="AP1491" s="52"/>
      <c r="AQ1491" s="52"/>
      <c r="AR1491" s="52"/>
      <c r="AS1491" s="52"/>
      <c r="AT1491" s="52"/>
      <c r="AU1491" s="52"/>
      <c r="AV1491" s="52"/>
      <c r="AW1491" s="52"/>
      <c r="AX1491" s="52"/>
      <c r="AY1491" s="52"/>
      <c r="AZ1491" s="52"/>
      <c r="BA1491" s="52"/>
      <c r="BB1491" s="52"/>
      <c r="BC1491" s="52"/>
      <c r="BD1491" s="52"/>
      <c r="BE1491" s="52"/>
      <c r="BF1491" s="52"/>
      <c r="BG1491" s="52"/>
      <c r="BH1491" s="52"/>
      <c r="BI1491" s="52"/>
      <c r="BJ1491" s="52"/>
      <c r="BK1491" s="52"/>
      <c r="BL1491" s="52"/>
      <c r="BM1491" s="52"/>
      <c r="BN1491" s="52"/>
      <c r="BO1491" s="52"/>
      <c r="BP1491" s="52"/>
      <c r="BQ1491" s="52"/>
      <c r="BR1491" s="52"/>
      <c r="BS1491" s="52"/>
      <c r="BT1491" s="52"/>
      <c r="BU1491" s="52"/>
      <c r="BV1491" s="52"/>
      <c r="BW1491" s="52"/>
      <c r="BX1491" s="52"/>
      <c r="BY1491" s="52"/>
      <c r="BZ1491" s="52"/>
      <c r="CA1491" s="52"/>
      <c r="CB1491" s="52"/>
      <c r="CC1491" s="52"/>
      <c r="CD1491" s="52"/>
      <c r="CE1491" s="52"/>
      <c r="CF1491" s="52"/>
      <c r="CG1491" s="52"/>
      <c r="CH1491" s="52"/>
      <c r="CI1491" s="52"/>
      <c r="CJ1491" s="52"/>
      <c r="CK1491" s="52"/>
      <c r="CL1491" s="52"/>
      <c r="CM1491" s="52"/>
      <c r="CN1491" s="52"/>
      <c r="CO1491" s="52"/>
      <c r="CP1491" s="52"/>
      <c r="CQ1491" s="52"/>
      <c r="CR1491" s="52"/>
      <c r="CS1491" s="52"/>
      <c r="CT1491" s="52"/>
      <c r="CU1491" s="52"/>
      <c r="CV1491" s="52"/>
      <c r="CW1491" s="52"/>
      <c r="CX1491" s="52"/>
      <c r="CY1491" s="52"/>
      <c r="CZ1491" s="52"/>
      <c r="DA1491" s="52"/>
      <c r="DB1491" s="52"/>
      <c r="DC1491" s="52"/>
      <c r="DD1491" s="52"/>
      <c r="DE1491" s="52"/>
      <c r="DF1491" s="52"/>
      <c r="DG1491" s="52"/>
      <c r="DH1491" s="52"/>
      <c r="DI1491" s="52"/>
      <c r="DJ1491" s="52"/>
      <c r="DK1491" s="52"/>
      <c r="DL1491" s="52"/>
      <c r="DM1491" s="52"/>
      <c r="DN1491" s="52"/>
      <c r="DO1491" s="52"/>
      <c r="DP1491" s="52"/>
      <c r="DQ1491" s="52"/>
      <c r="DR1491" s="52"/>
      <c r="DS1491" s="52"/>
      <c r="DT1491" s="52"/>
      <c r="DU1491" s="52"/>
      <c r="DV1491" s="52"/>
      <c r="DW1491" s="52"/>
      <c r="DX1491" s="52"/>
      <c r="DY1491" s="52"/>
    </row>
    <row r="1492" spans="1:129" x14ac:dyDescent="0.25">
      <c r="A1492" s="19" t="s">
        <v>11</v>
      </c>
      <c r="B1492" s="5">
        <v>42</v>
      </c>
      <c r="D1492" s="5">
        <f t="shared" si="242"/>
        <v>42</v>
      </c>
      <c r="F1492" s="5">
        <f t="shared" si="243"/>
        <v>0</v>
      </c>
      <c r="I1492" s="52"/>
      <c r="J1492" s="103"/>
      <c r="K1492" s="55"/>
      <c r="L1492" s="55"/>
      <c r="M1492" s="55"/>
      <c r="N1492" s="52"/>
      <c r="O1492" s="52"/>
      <c r="P1492" s="95"/>
      <c r="Q1492" s="52"/>
      <c r="R1492" s="52"/>
      <c r="S1492" s="52"/>
      <c r="T1492" s="52"/>
      <c r="U1492" s="52"/>
      <c r="V1492" s="52"/>
      <c r="W1492" s="52"/>
      <c r="X1492" s="52"/>
      <c r="Y1492" s="52"/>
      <c r="Z1492" s="52"/>
      <c r="AA1492" s="52"/>
      <c r="AB1492" s="52"/>
      <c r="AC1492" s="52"/>
      <c r="AD1492" s="52"/>
      <c r="AE1492" s="52"/>
      <c r="AF1492" s="52"/>
      <c r="AG1492" s="52"/>
      <c r="AH1492" s="52"/>
      <c r="AI1492" s="52"/>
      <c r="AJ1492" s="52"/>
      <c r="AK1492" s="52"/>
      <c r="AL1492" s="52"/>
      <c r="AM1492" s="52"/>
      <c r="AN1492" s="52"/>
      <c r="AO1492" s="52"/>
      <c r="AP1492" s="52"/>
      <c r="AQ1492" s="52"/>
      <c r="AR1492" s="52"/>
      <c r="AS1492" s="52"/>
      <c r="AT1492" s="52"/>
      <c r="AU1492" s="52"/>
      <c r="AV1492" s="52"/>
      <c r="AW1492" s="52"/>
      <c r="AX1492" s="52"/>
      <c r="AY1492" s="52"/>
      <c r="AZ1492" s="52"/>
      <c r="BA1492" s="52"/>
      <c r="BB1492" s="52"/>
      <c r="BC1492" s="52"/>
      <c r="BD1492" s="52"/>
      <c r="BE1492" s="52"/>
      <c r="BF1492" s="52"/>
      <c r="BG1492" s="52"/>
      <c r="BH1492" s="52"/>
      <c r="BI1492" s="52"/>
      <c r="BJ1492" s="52"/>
      <c r="BK1492" s="52"/>
      <c r="BL1492" s="52"/>
      <c r="BM1492" s="52"/>
      <c r="BN1492" s="52"/>
      <c r="BO1492" s="52"/>
      <c r="BP1492" s="52"/>
      <c r="BQ1492" s="52"/>
      <c r="BR1492" s="52"/>
      <c r="BS1492" s="52"/>
      <c r="BT1492" s="52"/>
      <c r="BU1492" s="52"/>
      <c r="BV1492" s="52"/>
      <c r="BW1492" s="52"/>
      <c r="BX1492" s="52"/>
      <c r="BY1492" s="52"/>
      <c r="BZ1492" s="52"/>
      <c r="CA1492" s="52"/>
      <c r="CB1492" s="52"/>
      <c r="CC1492" s="52"/>
      <c r="CD1492" s="52"/>
      <c r="CE1492" s="52"/>
      <c r="CF1492" s="52"/>
      <c r="CG1492" s="52"/>
      <c r="CH1492" s="52"/>
      <c r="CI1492" s="52"/>
      <c r="CJ1492" s="52"/>
      <c r="CK1492" s="52"/>
      <c r="CL1492" s="52"/>
      <c r="CM1492" s="52"/>
      <c r="CN1492" s="52"/>
      <c r="CO1492" s="52"/>
      <c r="CP1492" s="52"/>
      <c r="CQ1492" s="52"/>
      <c r="CR1492" s="52"/>
      <c r="CS1492" s="52"/>
      <c r="CT1492" s="52"/>
      <c r="CU1492" s="52"/>
      <c r="CV1492" s="52"/>
      <c r="CW1492" s="52"/>
      <c r="CX1492" s="52"/>
      <c r="CY1492" s="52"/>
      <c r="CZ1492" s="52"/>
      <c r="DA1492" s="52"/>
      <c r="DB1492" s="52"/>
      <c r="DC1492" s="52"/>
      <c r="DD1492" s="52"/>
      <c r="DE1492" s="52"/>
      <c r="DF1492" s="52"/>
      <c r="DG1492" s="52"/>
      <c r="DH1492" s="52"/>
      <c r="DI1492" s="52"/>
      <c r="DJ1492" s="52"/>
      <c r="DK1492" s="52"/>
      <c r="DL1492" s="52"/>
      <c r="DM1492" s="52"/>
      <c r="DN1492" s="52"/>
      <c r="DO1492" s="52"/>
      <c r="DP1492" s="52"/>
      <c r="DQ1492" s="52"/>
      <c r="DR1492" s="52"/>
      <c r="DS1492" s="52"/>
      <c r="DT1492" s="52"/>
      <c r="DU1492" s="52"/>
      <c r="DV1492" s="52"/>
      <c r="DW1492" s="52"/>
      <c r="DX1492" s="52"/>
      <c r="DY1492" s="52"/>
    </row>
    <row r="1493" spans="1:129" x14ac:dyDescent="0.25">
      <c r="A1493" s="19" t="s">
        <v>12</v>
      </c>
      <c r="B1493" s="5">
        <v>42</v>
      </c>
      <c r="D1493" s="5">
        <f t="shared" si="242"/>
        <v>42</v>
      </c>
      <c r="F1493" s="5">
        <f t="shared" si="243"/>
        <v>0</v>
      </c>
      <c r="I1493" s="52"/>
      <c r="J1493" s="103"/>
      <c r="K1493" s="55"/>
      <c r="L1493" s="52"/>
      <c r="M1493" s="55"/>
      <c r="N1493" s="52"/>
      <c r="O1493" s="52"/>
      <c r="P1493" s="95"/>
      <c r="Q1493" s="52"/>
      <c r="R1493" s="52"/>
      <c r="S1493" s="52"/>
      <c r="T1493" s="52"/>
      <c r="U1493" s="52"/>
      <c r="V1493" s="55"/>
      <c r="W1493" s="52"/>
      <c r="X1493" s="52"/>
      <c r="Y1493" s="52"/>
      <c r="Z1493" s="52"/>
      <c r="AA1493" s="52"/>
      <c r="AB1493" s="52"/>
      <c r="AC1493" s="52"/>
      <c r="AD1493" s="52"/>
      <c r="AE1493" s="52"/>
      <c r="AF1493" s="52"/>
      <c r="AG1493" s="52"/>
      <c r="AH1493" s="52"/>
      <c r="AI1493" s="52"/>
      <c r="AJ1493" s="52"/>
      <c r="AK1493" s="52"/>
      <c r="AL1493" s="52"/>
      <c r="AM1493" s="52"/>
      <c r="AN1493" s="52"/>
      <c r="AO1493" s="52"/>
      <c r="AP1493" s="52"/>
      <c r="AQ1493" s="52"/>
      <c r="AR1493" s="52"/>
      <c r="AS1493" s="52"/>
      <c r="AT1493" s="52"/>
      <c r="AU1493" s="52"/>
      <c r="AV1493" s="52"/>
      <c r="AW1493" s="52"/>
      <c r="AX1493" s="52"/>
      <c r="AY1493" s="52"/>
      <c r="AZ1493" s="52"/>
      <c r="BA1493" s="52"/>
      <c r="BB1493" s="52"/>
      <c r="BC1493" s="52"/>
      <c r="BD1493" s="52"/>
      <c r="BE1493" s="52"/>
      <c r="BF1493" s="52"/>
      <c r="BG1493" s="52"/>
      <c r="BH1493" s="52"/>
      <c r="BI1493" s="52"/>
      <c r="BJ1493" s="52"/>
      <c r="BK1493" s="52"/>
      <c r="BL1493" s="52"/>
      <c r="BM1493" s="52"/>
      <c r="BN1493" s="52"/>
      <c r="BO1493" s="52"/>
      <c r="BP1493" s="52"/>
      <c r="BQ1493" s="52"/>
      <c r="BR1493" s="52"/>
      <c r="BS1493" s="52"/>
      <c r="BT1493" s="52"/>
      <c r="BU1493" s="52"/>
      <c r="BV1493" s="52"/>
      <c r="BW1493" s="52"/>
      <c r="BX1493" s="52"/>
      <c r="BY1493" s="52"/>
      <c r="BZ1493" s="52"/>
      <c r="CA1493" s="52"/>
      <c r="CB1493" s="52"/>
      <c r="CC1493" s="52"/>
      <c r="CD1493" s="52"/>
      <c r="CE1493" s="52"/>
      <c r="CF1493" s="52"/>
      <c r="CG1493" s="52"/>
      <c r="CH1493" s="52"/>
      <c r="CI1493" s="52"/>
      <c r="CJ1493" s="52"/>
      <c r="CK1493" s="52"/>
      <c r="CL1493" s="52"/>
      <c r="CM1493" s="52"/>
      <c r="CN1493" s="52"/>
      <c r="CO1493" s="52"/>
      <c r="CP1493" s="52"/>
      <c r="CQ1493" s="52"/>
      <c r="CR1493" s="52"/>
      <c r="CS1493" s="52"/>
      <c r="CT1493" s="52"/>
      <c r="CU1493" s="52"/>
      <c r="CV1493" s="52"/>
      <c r="CW1493" s="52"/>
      <c r="CX1493" s="52"/>
      <c r="CY1493" s="52"/>
      <c r="CZ1493" s="52"/>
      <c r="DA1493" s="52"/>
      <c r="DB1493" s="52"/>
      <c r="DC1493" s="52"/>
      <c r="DD1493" s="52"/>
      <c r="DE1493" s="52"/>
      <c r="DF1493" s="52"/>
      <c r="DG1493" s="52"/>
      <c r="DH1493" s="52"/>
      <c r="DI1493" s="52"/>
      <c r="DJ1493" s="52"/>
      <c r="DK1493" s="52"/>
      <c r="DL1493" s="52"/>
      <c r="DM1493" s="52"/>
      <c r="DN1493" s="52"/>
      <c r="DO1493" s="52"/>
      <c r="DP1493" s="52"/>
      <c r="DQ1493" s="52"/>
      <c r="DR1493" s="52"/>
      <c r="DS1493" s="52"/>
      <c r="DT1493" s="52"/>
      <c r="DU1493" s="52"/>
      <c r="DV1493" s="52"/>
      <c r="DW1493" s="52"/>
      <c r="DX1493" s="52"/>
      <c r="DY1493" s="52"/>
    </row>
    <row r="1494" spans="1:129" x14ac:dyDescent="0.25">
      <c r="A1494" s="19" t="s">
        <v>13</v>
      </c>
      <c r="B1494" s="5">
        <v>42</v>
      </c>
      <c r="D1494" s="5">
        <f t="shared" si="242"/>
        <v>42</v>
      </c>
      <c r="F1494" s="5">
        <f t="shared" si="243"/>
        <v>0</v>
      </c>
      <c r="I1494" s="52"/>
      <c r="J1494" s="103"/>
      <c r="K1494" s="55"/>
      <c r="L1494" s="52"/>
      <c r="M1494" s="55"/>
      <c r="N1494" s="52"/>
      <c r="O1494" s="52"/>
      <c r="P1494" s="95"/>
      <c r="Q1494" s="52"/>
      <c r="R1494" s="52"/>
      <c r="S1494" s="52"/>
      <c r="T1494" s="52"/>
      <c r="U1494" s="52"/>
      <c r="V1494" s="52"/>
      <c r="W1494" s="52"/>
      <c r="X1494" s="52"/>
      <c r="Y1494" s="52"/>
      <c r="Z1494" s="52"/>
      <c r="AA1494" s="52"/>
      <c r="AB1494" s="52"/>
      <c r="AC1494" s="52"/>
      <c r="AD1494" s="52"/>
      <c r="AE1494" s="52"/>
      <c r="AF1494" s="52"/>
      <c r="AG1494" s="52"/>
      <c r="AH1494" s="52"/>
      <c r="AI1494" s="52"/>
      <c r="AJ1494" s="52"/>
      <c r="AK1494" s="52"/>
      <c r="AL1494" s="52"/>
      <c r="AM1494" s="52"/>
      <c r="AN1494" s="52"/>
      <c r="AO1494" s="52"/>
      <c r="AP1494" s="52"/>
      <c r="AQ1494" s="52"/>
      <c r="AR1494" s="52"/>
      <c r="AS1494" s="52"/>
      <c r="AT1494" s="52"/>
      <c r="AU1494" s="52"/>
      <c r="AV1494" s="52"/>
      <c r="AW1494" s="52"/>
      <c r="AX1494" s="52"/>
      <c r="AY1494" s="52"/>
      <c r="AZ1494" s="52"/>
      <c r="BA1494" s="52"/>
      <c r="BB1494" s="52"/>
      <c r="BC1494" s="52"/>
      <c r="BD1494" s="52"/>
      <c r="BE1494" s="52"/>
      <c r="BF1494" s="52"/>
      <c r="BG1494" s="52"/>
      <c r="BH1494" s="52"/>
      <c r="BI1494" s="52"/>
      <c r="BJ1494" s="52"/>
      <c r="BK1494" s="52"/>
      <c r="BL1494" s="52"/>
      <c r="BM1494" s="52"/>
      <c r="BN1494" s="52"/>
      <c r="BO1494" s="52"/>
      <c r="BP1494" s="52"/>
      <c r="BQ1494" s="52"/>
      <c r="BR1494" s="52"/>
      <c r="BS1494" s="52"/>
      <c r="BT1494" s="52"/>
      <c r="BU1494" s="52"/>
      <c r="BV1494" s="52"/>
      <c r="BW1494" s="52"/>
      <c r="BX1494" s="52"/>
      <c r="BY1494" s="52"/>
      <c r="BZ1494" s="52"/>
      <c r="CA1494" s="52"/>
      <c r="CB1494" s="52"/>
      <c r="CC1494" s="52"/>
      <c r="CD1494" s="52"/>
      <c r="CE1494" s="52"/>
      <c r="CF1494" s="52"/>
      <c r="CG1494" s="52"/>
      <c r="CH1494" s="52"/>
      <c r="CI1494" s="52"/>
      <c r="CJ1494" s="52"/>
      <c r="CK1494" s="52"/>
      <c r="CL1494" s="52"/>
      <c r="CM1494" s="52"/>
      <c r="CN1494" s="52"/>
      <c r="CO1494" s="52"/>
      <c r="CP1494" s="52"/>
      <c r="CQ1494" s="52"/>
      <c r="CR1494" s="52"/>
      <c r="CS1494" s="52"/>
      <c r="CT1494" s="52"/>
      <c r="CU1494" s="52"/>
      <c r="CV1494" s="52"/>
      <c r="CW1494" s="52"/>
      <c r="CX1494" s="52"/>
      <c r="CY1494" s="52"/>
      <c r="CZ1494" s="52"/>
      <c r="DA1494" s="52"/>
      <c r="DB1494" s="52"/>
      <c r="DC1494" s="52"/>
      <c r="DD1494" s="52"/>
      <c r="DE1494" s="52"/>
      <c r="DF1494" s="52"/>
      <c r="DG1494" s="52"/>
      <c r="DH1494" s="52"/>
      <c r="DI1494" s="52"/>
      <c r="DJ1494" s="52"/>
      <c r="DK1494" s="52"/>
      <c r="DL1494" s="52"/>
      <c r="DM1494" s="52"/>
      <c r="DN1494" s="52"/>
      <c r="DO1494" s="52"/>
      <c r="DP1494" s="52"/>
      <c r="DQ1494" s="52"/>
      <c r="DR1494" s="52"/>
      <c r="DS1494" s="52"/>
      <c r="DT1494" s="52"/>
      <c r="DU1494" s="52"/>
      <c r="DV1494" s="52"/>
      <c r="DW1494" s="52"/>
      <c r="DX1494" s="52"/>
      <c r="DY1494" s="52"/>
    </row>
    <row r="1495" spans="1:129" x14ac:dyDescent="0.25">
      <c r="A1495" s="19" t="s">
        <v>14</v>
      </c>
      <c r="B1495" s="5">
        <v>42</v>
      </c>
      <c r="D1495" s="5">
        <f t="shared" si="242"/>
        <v>42</v>
      </c>
      <c r="F1495" s="5">
        <f t="shared" si="243"/>
        <v>0</v>
      </c>
      <c r="I1495" s="52"/>
      <c r="J1495" s="103"/>
      <c r="K1495" s="55"/>
      <c r="L1495" s="52"/>
      <c r="M1495" s="55"/>
      <c r="N1495" s="52"/>
      <c r="O1495" s="52"/>
      <c r="P1495" s="95"/>
      <c r="Q1495" s="52"/>
      <c r="R1495" s="52"/>
      <c r="S1495" s="52"/>
      <c r="T1495" s="52"/>
      <c r="U1495" s="52"/>
      <c r="V1495" s="52"/>
      <c r="W1495" s="52"/>
      <c r="X1495" s="52"/>
      <c r="Y1495" s="52"/>
      <c r="Z1495" s="52"/>
      <c r="AA1495" s="52"/>
      <c r="AB1495" s="52"/>
      <c r="AC1495" s="52"/>
      <c r="AD1495" s="52"/>
      <c r="AE1495" s="52"/>
      <c r="AF1495" s="52"/>
      <c r="AG1495" s="52"/>
      <c r="AH1495" s="52"/>
      <c r="AI1495" s="52"/>
      <c r="AJ1495" s="52"/>
      <c r="AK1495" s="52"/>
      <c r="AL1495" s="52"/>
      <c r="AM1495" s="52"/>
      <c r="AN1495" s="52"/>
      <c r="AO1495" s="52"/>
      <c r="AP1495" s="52"/>
      <c r="AQ1495" s="52"/>
      <c r="AR1495" s="52"/>
      <c r="AS1495" s="52"/>
      <c r="AT1495" s="52"/>
      <c r="AU1495" s="52"/>
      <c r="AV1495" s="52"/>
      <c r="AW1495" s="52"/>
      <c r="AX1495" s="52"/>
      <c r="AY1495" s="52"/>
      <c r="AZ1495" s="52"/>
      <c r="BA1495" s="52"/>
      <c r="BB1495" s="52"/>
      <c r="BC1495" s="52"/>
      <c r="BD1495" s="52"/>
      <c r="BE1495" s="52"/>
      <c r="BF1495" s="52"/>
      <c r="BG1495" s="52"/>
      <c r="BH1495" s="52"/>
      <c r="BI1495" s="52"/>
      <c r="BJ1495" s="52"/>
      <c r="BK1495" s="52"/>
      <c r="BL1495" s="52"/>
      <c r="BM1495" s="52"/>
      <c r="BN1495" s="52"/>
      <c r="BO1495" s="52"/>
      <c r="BP1495" s="52"/>
      <c r="BQ1495" s="52"/>
      <c r="BR1495" s="52"/>
      <c r="BS1495" s="52"/>
      <c r="BT1495" s="52"/>
      <c r="BU1495" s="52"/>
      <c r="BV1495" s="52"/>
      <c r="BW1495" s="52"/>
      <c r="BX1495" s="52"/>
      <c r="BY1495" s="52"/>
      <c r="BZ1495" s="52"/>
      <c r="CA1495" s="52"/>
      <c r="CB1495" s="52"/>
      <c r="CC1495" s="52"/>
      <c r="CD1495" s="52"/>
      <c r="CE1495" s="52"/>
      <c r="CF1495" s="52"/>
      <c r="CG1495" s="52"/>
      <c r="CH1495" s="52"/>
      <c r="CI1495" s="52"/>
      <c r="CJ1495" s="52"/>
      <c r="CK1495" s="52"/>
      <c r="CL1495" s="52"/>
      <c r="CM1495" s="52"/>
      <c r="CN1495" s="52"/>
      <c r="CO1495" s="52"/>
      <c r="CP1495" s="52"/>
      <c r="CQ1495" s="52"/>
      <c r="CR1495" s="52"/>
      <c r="CS1495" s="52"/>
      <c r="CT1495" s="52"/>
      <c r="CU1495" s="52"/>
      <c r="CV1495" s="52"/>
      <c r="CW1495" s="52"/>
      <c r="CX1495" s="52"/>
      <c r="CY1495" s="52"/>
      <c r="CZ1495" s="52"/>
      <c r="DA1495" s="52"/>
      <c r="DB1495" s="52"/>
      <c r="DC1495" s="52"/>
      <c r="DD1495" s="52"/>
      <c r="DE1495" s="52"/>
      <c r="DF1495" s="52"/>
      <c r="DG1495" s="52"/>
      <c r="DH1495" s="52"/>
      <c r="DI1495" s="52"/>
      <c r="DJ1495" s="52"/>
      <c r="DK1495" s="52"/>
      <c r="DL1495" s="52"/>
      <c r="DM1495" s="52"/>
      <c r="DN1495" s="52"/>
      <c r="DO1495" s="52"/>
      <c r="DP1495" s="52"/>
      <c r="DQ1495" s="52"/>
      <c r="DR1495" s="52"/>
      <c r="DS1495" s="52"/>
      <c r="DT1495" s="52"/>
      <c r="DU1495" s="52"/>
      <c r="DV1495" s="52"/>
      <c r="DW1495" s="52"/>
      <c r="DX1495" s="52"/>
      <c r="DY1495" s="52"/>
    </row>
    <row r="1496" spans="1:129" x14ac:dyDescent="0.25">
      <c r="A1496" s="19" t="s">
        <v>15</v>
      </c>
      <c r="B1496" s="5">
        <v>42</v>
      </c>
      <c r="D1496" s="5">
        <f t="shared" si="242"/>
        <v>42</v>
      </c>
      <c r="F1496" s="5">
        <f t="shared" si="243"/>
        <v>0</v>
      </c>
      <c r="I1496" s="52"/>
      <c r="J1496" s="103"/>
      <c r="K1496" s="55"/>
      <c r="L1496" s="52"/>
      <c r="M1496" s="55"/>
      <c r="N1496" s="52"/>
      <c r="O1496" s="52"/>
      <c r="P1496" s="95"/>
      <c r="Q1496" s="52"/>
      <c r="R1496" s="52"/>
      <c r="S1496" s="52"/>
      <c r="T1496" s="52"/>
      <c r="U1496" s="52"/>
      <c r="V1496" s="52"/>
      <c r="W1496" s="52"/>
      <c r="X1496" s="52"/>
      <c r="Y1496" s="52"/>
      <c r="Z1496" s="52"/>
      <c r="AA1496" s="52"/>
      <c r="AB1496" s="52"/>
      <c r="AC1496" s="52"/>
      <c r="AD1496" s="52"/>
      <c r="AE1496" s="52"/>
      <c r="AF1496" s="52"/>
      <c r="AG1496" s="52"/>
      <c r="AH1496" s="52"/>
      <c r="AI1496" s="52"/>
      <c r="AJ1496" s="52"/>
      <c r="AK1496" s="52"/>
      <c r="AL1496" s="52"/>
      <c r="AM1496" s="52"/>
      <c r="AN1496" s="52"/>
      <c r="AO1496" s="52"/>
      <c r="AP1496" s="52"/>
      <c r="AQ1496" s="52"/>
      <c r="AR1496" s="52"/>
      <c r="AS1496" s="52"/>
      <c r="AT1496" s="52"/>
      <c r="AU1496" s="52"/>
      <c r="AV1496" s="52"/>
      <c r="AW1496" s="52"/>
      <c r="AX1496" s="52"/>
      <c r="AY1496" s="52"/>
      <c r="AZ1496" s="52"/>
      <c r="BA1496" s="52"/>
      <c r="BB1496" s="52"/>
      <c r="BC1496" s="52"/>
      <c r="BD1496" s="52"/>
      <c r="BE1496" s="52"/>
      <c r="BF1496" s="52"/>
      <c r="BG1496" s="52"/>
      <c r="BH1496" s="52"/>
      <c r="BI1496" s="52"/>
      <c r="BJ1496" s="52"/>
      <c r="BK1496" s="52"/>
      <c r="BL1496" s="52"/>
      <c r="BM1496" s="52"/>
      <c r="BN1496" s="52"/>
      <c r="BO1496" s="52"/>
      <c r="BP1496" s="52"/>
      <c r="BQ1496" s="52"/>
      <c r="BR1496" s="52"/>
      <c r="BS1496" s="52"/>
      <c r="BT1496" s="52"/>
      <c r="BU1496" s="52"/>
      <c r="BV1496" s="52"/>
      <c r="BW1496" s="52"/>
      <c r="BX1496" s="52"/>
      <c r="BY1496" s="52"/>
      <c r="BZ1496" s="52"/>
      <c r="CA1496" s="52"/>
      <c r="CB1496" s="52"/>
      <c r="CC1496" s="52"/>
      <c r="CD1496" s="52"/>
      <c r="CE1496" s="52"/>
      <c r="CF1496" s="52"/>
      <c r="CG1496" s="52"/>
      <c r="CH1496" s="52"/>
      <c r="CI1496" s="52"/>
      <c r="CJ1496" s="52"/>
      <c r="CK1496" s="52"/>
      <c r="CL1496" s="52"/>
      <c r="CM1496" s="52"/>
      <c r="CN1496" s="52"/>
      <c r="CO1496" s="52"/>
      <c r="CP1496" s="52"/>
      <c r="CQ1496" s="52"/>
      <c r="CR1496" s="52"/>
      <c r="CS1496" s="52"/>
      <c r="CT1496" s="52"/>
      <c r="CU1496" s="52"/>
      <c r="CV1496" s="52"/>
      <c r="CW1496" s="52"/>
      <c r="CX1496" s="52"/>
      <c r="CY1496" s="52"/>
      <c r="CZ1496" s="52"/>
      <c r="DA1496" s="52"/>
      <c r="DB1496" s="52"/>
      <c r="DC1496" s="52"/>
      <c r="DD1496" s="52"/>
      <c r="DE1496" s="52"/>
      <c r="DF1496" s="52"/>
      <c r="DG1496" s="52"/>
      <c r="DH1496" s="52"/>
      <c r="DI1496" s="52"/>
      <c r="DJ1496" s="52"/>
      <c r="DK1496" s="52"/>
      <c r="DL1496" s="52"/>
      <c r="DM1496" s="52"/>
      <c r="DN1496" s="52"/>
      <c r="DO1496" s="52"/>
      <c r="DP1496" s="52"/>
      <c r="DQ1496" s="52"/>
      <c r="DR1496" s="52"/>
      <c r="DS1496" s="52"/>
      <c r="DT1496" s="52"/>
      <c r="DU1496" s="52"/>
      <c r="DV1496" s="52"/>
      <c r="DW1496" s="52"/>
      <c r="DX1496" s="52"/>
      <c r="DY1496" s="52"/>
    </row>
    <row r="1497" spans="1:129" x14ac:dyDescent="0.25">
      <c r="A1497" s="6" t="s">
        <v>16</v>
      </c>
      <c r="B1497" s="7">
        <f>SUM(B1485:B1496)</f>
        <v>1500</v>
      </c>
      <c r="D1497" s="23">
        <f>SUM(D1485:D1496)</f>
        <v>920</v>
      </c>
      <c r="F1497" s="7">
        <f>SUM(F1485:F1496)</f>
        <v>580</v>
      </c>
      <c r="I1497" s="52"/>
      <c r="J1497" s="103"/>
      <c r="K1497" s="55"/>
      <c r="L1497" s="52"/>
      <c r="M1497" s="55"/>
      <c r="N1497" s="52"/>
      <c r="O1497" s="52"/>
      <c r="P1497" s="95"/>
      <c r="Q1497" s="52"/>
      <c r="R1497" s="52"/>
      <c r="S1497" s="52"/>
      <c r="T1497" s="52"/>
      <c r="U1497" s="52"/>
      <c r="V1497" s="52"/>
      <c r="W1497" s="52"/>
      <c r="X1497" s="52"/>
      <c r="Y1497" s="52"/>
      <c r="Z1497" s="52"/>
      <c r="AA1497" s="52"/>
      <c r="AB1497" s="52"/>
      <c r="AC1497" s="52"/>
      <c r="AD1497" s="52"/>
      <c r="AE1497" s="52"/>
      <c r="AF1497" s="52"/>
      <c r="AG1497" s="52"/>
      <c r="AH1497" s="52"/>
      <c r="AI1497" s="52"/>
      <c r="AJ1497" s="52"/>
      <c r="AK1497" s="52"/>
      <c r="AL1497" s="52"/>
      <c r="AM1497" s="52"/>
      <c r="AN1497" s="52"/>
      <c r="AO1497" s="52"/>
      <c r="AP1497" s="52"/>
      <c r="AQ1497" s="52"/>
      <c r="AR1497" s="52"/>
      <c r="AS1497" s="52"/>
      <c r="AT1497" s="52"/>
      <c r="AU1497" s="52"/>
      <c r="AV1497" s="52"/>
      <c r="AW1497" s="52"/>
      <c r="AX1497" s="52"/>
      <c r="AY1497" s="52"/>
      <c r="AZ1497" s="52"/>
      <c r="BA1497" s="52"/>
      <c r="BB1497" s="52"/>
      <c r="BC1497" s="52"/>
      <c r="BD1497" s="52"/>
      <c r="BE1497" s="52"/>
      <c r="BF1497" s="52"/>
      <c r="BG1497" s="52"/>
      <c r="BH1497" s="52"/>
      <c r="BI1497" s="52"/>
      <c r="BJ1497" s="52"/>
      <c r="BK1497" s="52"/>
      <c r="BL1497" s="52"/>
      <c r="BM1497" s="52"/>
      <c r="BN1497" s="52"/>
      <c r="BO1497" s="52"/>
      <c r="BP1497" s="52"/>
      <c r="BQ1497" s="52"/>
      <c r="BR1497" s="52"/>
      <c r="BS1497" s="52"/>
      <c r="BT1497" s="52"/>
      <c r="BU1497" s="52"/>
      <c r="BV1497" s="52"/>
      <c r="BW1497" s="52"/>
      <c r="BX1497" s="52"/>
      <c r="BY1497" s="52"/>
      <c r="BZ1497" s="52"/>
      <c r="CA1497" s="52"/>
      <c r="CB1497" s="52"/>
      <c r="CC1497" s="52"/>
      <c r="CD1497" s="52"/>
      <c r="CE1497" s="52"/>
      <c r="CF1497" s="52"/>
      <c r="CG1497" s="52"/>
      <c r="CH1497" s="52"/>
      <c r="CI1497" s="52"/>
      <c r="CJ1497" s="52"/>
      <c r="CK1497" s="52"/>
      <c r="CL1497" s="52"/>
      <c r="CM1497" s="52"/>
      <c r="CN1497" s="52"/>
      <c r="CO1497" s="52"/>
      <c r="CP1497" s="52"/>
      <c r="CQ1497" s="52"/>
      <c r="CR1497" s="52"/>
      <c r="CS1497" s="52"/>
      <c r="CT1497" s="52"/>
      <c r="CU1497" s="52"/>
      <c r="CV1497" s="52"/>
      <c r="CW1497" s="52"/>
      <c r="CX1497" s="52"/>
      <c r="CY1497" s="52"/>
      <c r="CZ1497" s="52"/>
      <c r="DA1497" s="52"/>
      <c r="DB1497" s="52"/>
      <c r="DC1497" s="52"/>
      <c r="DD1497" s="52"/>
      <c r="DE1497" s="52"/>
      <c r="DF1497" s="52"/>
      <c r="DG1497" s="52"/>
      <c r="DH1497" s="52"/>
      <c r="DI1497" s="52"/>
      <c r="DJ1497" s="52"/>
      <c r="DK1497" s="52"/>
      <c r="DL1497" s="52"/>
      <c r="DM1497" s="52"/>
      <c r="DN1497" s="52"/>
      <c r="DO1497" s="52"/>
      <c r="DP1497" s="52"/>
      <c r="DQ1497" s="52"/>
      <c r="DR1497" s="52"/>
      <c r="DS1497" s="52"/>
      <c r="DT1497" s="52"/>
      <c r="DU1497" s="52"/>
      <c r="DV1497" s="52"/>
      <c r="DW1497" s="52"/>
      <c r="DX1497" s="52"/>
      <c r="DY1497" s="52"/>
    </row>
    <row r="1498" spans="1:129" x14ac:dyDescent="0.25">
      <c r="I1498" s="52"/>
      <c r="J1498" s="103"/>
      <c r="K1498" s="55"/>
      <c r="L1498" s="52"/>
      <c r="M1498" s="55"/>
      <c r="N1498" s="52"/>
      <c r="O1498" s="52"/>
      <c r="P1498" s="95"/>
      <c r="Q1498" s="52"/>
      <c r="R1498" s="52"/>
      <c r="S1498" s="52"/>
      <c r="T1498" s="52"/>
      <c r="U1498" s="52"/>
      <c r="V1498" s="52"/>
      <c r="W1498" s="52"/>
      <c r="X1498" s="52"/>
      <c r="Y1498" s="52"/>
      <c r="Z1498" s="52"/>
      <c r="AA1498" s="52"/>
      <c r="AB1498" s="52"/>
      <c r="AC1498" s="52"/>
      <c r="AD1498" s="52"/>
      <c r="AE1498" s="52"/>
      <c r="AF1498" s="52"/>
      <c r="AG1498" s="52"/>
      <c r="AH1498" s="52"/>
      <c r="AI1498" s="52"/>
      <c r="AJ1498" s="52"/>
      <c r="AK1498" s="52"/>
      <c r="AL1498" s="52"/>
      <c r="AM1498" s="52"/>
      <c r="AN1498" s="52"/>
      <c r="AO1498" s="52"/>
      <c r="AP1498" s="52"/>
      <c r="AQ1498" s="52"/>
      <c r="AR1498" s="52"/>
      <c r="AS1498" s="52"/>
      <c r="AT1498" s="52"/>
      <c r="AU1498" s="52"/>
      <c r="AV1498" s="52"/>
      <c r="AW1498" s="52"/>
      <c r="AX1498" s="52"/>
      <c r="AY1498" s="52"/>
      <c r="AZ1498" s="52"/>
      <c r="BA1498" s="52"/>
      <c r="BB1498" s="52"/>
      <c r="BC1498" s="52"/>
      <c r="BD1498" s="52"/>
      <c r="BE1498" s="52"/>
      <c r="BF1498" s="52"/>
      <c r="BG1498" s="52"/>
      <c r="BH1498" s="52"/>
      <c r="BI1498" s="52"/>
      <c r="BJ1498" s="52"/>
      <c r="BK1498" s="52"/>
      <c r="BL1498" s="52"/>
      <c r="BM1498" s="52"/>
      <c r="BN1498" s="52"/>
      <c r="BO1498" s="52"/>
      <c r="BP1498" s="52"/>
      <c r="BQ1498" s="52"/>
      <c r="BR1498" s="52"/>
      <c r="BS1498" s="52"/>
      <c r="BT1498" s="52"/>
      <c r="BU1498" s="52"/>
      <c r="BV1498" s="52"/>
      <c r="BW1498" s="52"/>
      <c r="BX1498" s="52"/>
      <c r="BY1498" s="52"/>
      <c r="BZ1498" s="52"/>
      <c r="CA1498" s="52"/>
      <c r="CB1498" s="52"/>
      <c r="CC1498" s="52"/>
      <c r="CD1498" s="52"/>
      <c r="CE1498" s="52"/>
      <c r="CF1498" s="52"/>
      <c r="CG1498" s="52"/>
      <c r="CH1498" s="52"/>
      <c r="CI1498" s="52"/>
      <c r="CJ1498" s="52"/>
      <c r="CK1498" s="52"/>
      <c r="CL1498" s="52"/>
      <c r="CM1498" s="52"/>
      <c r="CN1498" s="52"/>
      <c r="CO1498" s="52"/>
      <c r="CP1498" s="52"/>
      <c r="CQ1498" s="52"/>
      <c r="CR1498" s="52"/>
      <c r="CS1498" s="52"/>
      <c r="CT1498" s="52"/>
      <c r="CU1498" s="52"/>
      <c r="CV1498" s="52"/>
      <c r="CW1498" s="52"/>
      <c r="CX1498" s="52"/>
      <c r="CY1498" s="52"/>
      <c r="CZ1498" s="52"/>
      <c r="DA1498" s="52"/>
      <c r="DB1498" s="52"/>
      <c r="DC1498" s="52"/>
      <c r="DD1498" s="52"/>
      <c r="DE1498" s="52"/>
      <c r="DF1498" s="52"/>
      <c r="DG1498" s="52"/>
      <c r="DH1498" s="52"/>
      <c r="DI1498" s="52"/>
      <c r="DJ1498" s="52"/>
      <c r="DK1498" s="52"/>
      <c r="DL1498" s="52"/>
      <c r="DM1498" s="52"/>
      <c r="DN1498" s="52"/>
      <c r="DO1498" s="52"/>
      <c r="DP1498" s="52"/>
      <c r="DQ1498" s="52"/>
      <c r="DR1498" s="52"/>
      <c r="DS1498" s="52"/>
      <c r="DT1498" s="52"/>
      <c r="DU1498" s="52"/>
      <c r="DV1498" s="52"/>
      <c r="DW1498" s="52"/>
      <c r="DX1498" s="52"/>
      <c r="DY1498" s="52"/>
    </row>
    <row r="1499" spans="1:129" x14ac:dyDescent="0.25">
      <c r="I1499" s="52"/>
      <c r="J1499" s="103"/>
      <c r="K1499" s="55"/>
      <c r="L1499" s="52"/>
      <c r="M1499" s="55"/>
      <c r="N1499" s="52"/>
      <c r="O1499" s="52"/>
      <c r="P1499" s="95"/>
      <c r="Q1499" s="52"/>
      <c r="R1499" s="52"/>
      <c r="S1499" s="52"/>
      <c r="T1499" s="52"/>
      <c r="U1499" s="52"/>
      <c r="V1499" s="52"/>
      <c r="W1499" s="52"/>
      <c r="X1499" s="52"/>
      <c r="Y1499" s="52"/>
      <c r="Z1499" s="52"/>
      <c r="AA1499" s="52"/>
      <c r="AB1499" s="52"/>
      <c r="AC1499" s="52"/>
      <c r="AD1499" s="52"/>
      <c r="AE1499" s="52"/>
      <c r="AF1499" s="52"/>
      <c r="AG1499" s="52"/>
      <c r="AH1499" s="52"/>
      <c r="AI1499" s="52"/>
      <c r="AJ1499" s="52"/>
      <c r="AK1499" s="52"/>
      <c r="AL1499" s="52"/>
      <c r="AM1499" s="52"/>
      <c r="AN1499" s="52"/>
      <c r="AO1499" s="52"/>
      <c r="AP1499" s="52"/>
      <c r="AQ1499" s="52"/>
      <c r="AR1499" s="52"/>
      <c r="AS1499" s="52"/>
      <c r="AT1499" s="52"/>
      <c r="AU1499" s="52"/>
      <c r="AV1499" s="52"/>
      <c r="AW1499" s="52"/>
      <c r="AX1499" s="52"/>
      <c r="AY1499" s="52"/>
      <c r="AZ1499" s="52"/>
      <c r="BA1499" s="52"/>
      <c r="BB1499" s="52"/>
      <c r="BC1499" s="52"/>
      <c r="BD1499" s="52"/>
      <c r="BE1499" s="52"/>
      <c r="BF1499" s="52"/>
      <c r="BG1499" s="52"/>
      <c r="BH1499" s="52"/>
      <c r="BI1499" s="52"/>
      <c r="BJ1499" s="52"/>
      <c r="BK1499" s="52"/>
      <c r="BL1499" s="52"/>
      <c r="BM1499" s="52"/>
      <c r="BN1499" s="52"/>
      <c r="BO1499" s="52"/>
      <c r="BP1499" s="52"/>
      <c r="BQ1499" s="52"/>
      <c r="BR1499" s="52"/>
      <c r="BS1499" s="52"/>
      <c r="BT1499" s="52"/>
      <c r="BU1499" s="52"/>
      <c r="BV1499" s="52"/>
      <c r="BW1499" s="52"/>
      <c r="BX1499" s="52"/>
      <c r="BY1499" s="52"/>
      <c r="BZ1499" s="52"/>
      <c r="CA1499" s="52"/>
      <c r="CB1499" s="52"/>
      <c r="CC1499" s="52"/>
      <c r="CD1499" s="52"/>
      <c r="CE1499" s="52"/>
      <c r="CF1499" s="52"/>
      <c r="CG1499" s="52"/>
      <c r="CH1499" s="52"/>
      <c r="CI1499" s="52"/>
      <c r="CJ1499" s="52"/>
      <c r="CK1499" s="52"/>
      <c r="CL1499" s="52"/>
      <c r="CM1499" s="52"/>
      <c r="CN1499" s="52"/>
      <c r="CO1499" s="52"/>
      <c r="CP1499" s="52"/>
      <c r="CQ1499" s="52"/>
      <c r="CR1499" s="52"/>
      <c r="CS1499" s="52"/>
      <c r="CT1499" s="52"/>
      <c r="CU1499" s="52"/>
      <c r="CV1499" s="52"/>
      <c r="CW1499" s="52"/>
      <c r="CX1499" s="52"/>
      <c r="CY1499" s="52"/>
      <c r="CZ1499" s="52"/>
      <c r="DA1499" s="52"/>
      <c r="DB1499" s="52"/>
      <c r="DC1499" s="52"/>
      <c r="DD1499" s="52"/>
      <c r="DE1499" s="52"/>
      <c r="DF1499" s="52"/>
      <c r="DG1499" s="52"/>
      <c r="DH1499" s="52"/>
      <c r="DI1499" s="52"/>
      <c r="DJ1499" s="52"/>
      <c r="DK1499" s="52"/>
      <c r="DL1499" s="52"/>
      <c r="DM1499" s="52"/>
      <c r="DN1499" s="52"/>
      <c r="DO1499" s="52"/>
      <c r="DP1499" s="52"/>
      <c r="DQ1499" s="52"/>
      <c r="DR1499" s="52"/>
      <c r="DS1499" s="52"/>
      <c r="DT1499" s="52"/>
      <c r="DU1499" s="52"/>
      <c r="DV1499" s="52"/>
      <c r="DW1499" s="52"/>
      <c r="DX1499" s="52"/>
      <c r="DY1499" s="52"/>
    </row>
    <row r="1500" spans="1:129" ht="20.100000000000001" customHeight="1" x14ac:dyDescent="0.25">
      <c r="A1500" s="22">
        <v>35102</v>
      </c>
      <c r="B1500" s="175" t="s">
        <v>67</v>
      </c>
      <c r="C1500" s="175"/>
      <c r="D1500" s="175"/>
      <c r="E1500" s="175"/>
      <c r="F1500" s="175"/>
      <c r="G1500" s="175"/>
      <c r="H1500" s="175"/>
      <c r="I1500" s="52"/>
      <c r="J1500" s="103"/>
      <c r="K1500" s="55"/>
      <c r="L1500" s="52"/>
      <c r="M1500" s="55"/>
      <c r="N1500" s="52"/>
      <c r="O1500" s="52"/>
      <c r="P1500" s="95"/>
      <c r="Q1500" s="52"/>
      <c r="R1500" s="52"/>
      <c r="S1500" s="52"/>
      <c r="T1500" s="52"/>
      <c r="U1500" s="52"/>
      <c r="V1500" s="52"/>
      <c r="W1500" s="52"/>
      <c r="X1500" s="52"/>
      <c r="Y1500" s="52"/>
      <c r="Z1500" s="52"/>
      <c r="AA1500" s="52"/>
      <c r="AB1500" s="52"/>
      <c r="AC1500" s="52"/>
      <c r="AD1500" s="52"/>
      <c r="AE1500" s="52"/>
      <c r="AF1500" s="52"/>
      <c r="AG1500" s="52"/>
      <c r="AH1500" s="52"/>
      <c r="AI1500" s="52"/>
      <c r="AJ1500" s="52"/>
      <c r="AK1500" s="52"/>
      <c r="AL1500" s="52"/>
      <c r="AM1500" s="52"/>
      <c r="AN1500" s="52"/>
      <c r="AO1500" s="52"/>
      <c r="AP1500" s="52"/>
      <c r="AQ1500" s="52"/>
      <c r="AR1500" s="52"/>
      <c r="AS1500" s="52"/>
      <c r="AT1500" s="52"/>
      <c r="AU1500" s="52"/>
      <c r="AV1500" s="52"/>
      <c r="AW1500" s="52"/>
      <c r="AX1500" s="52"/>
      <c r="AY1500" s="52"/>
      <c r="AZ1500" s="52"/>
      <c r="BA1500" s="52"/>
      <c r="BB1500" s="52"/>
      <c r="BC1500" s="52"/>
      <c r="BD1500" s="52"/>
      <c r="BE1500" s="52"/>
      <c r="BF1500" s="52"/>
      <c r="BG1500" s="52"/>
      <c r="BH1500" s="52"/>
      <c r="BI1500" s="52"/>
      <c r="BJ1500" s="52"/>
      <c r="BK1500" s="52"/>
      <c r="BL1500" s="52"/>
      <c r="BM1500" s="52"/>
      <c r="BN1500" s="52"/>
      <c r="BO1500" s="52"/>
      <c r="BP1500" s="52"/>
      <c r="BQ1500" s="52"/>
      <c r="BR1500" s="52"/>
      <c r="BS1500" s="52"/>
      <c r="BT1500" s="52"/>
      <c r="BU1500" s="52"/>
      <c r="BV1500" s="52"/>
      <c r="BW1500" s="52"/>
      <c r="BX1500" s="52"/>
      <c r="BY1500" s="52"/>
      <c r="BZ1500" s="52"/>
      <c r="CA1500" s="52"/>
      <c r="CB1500" s="52"/>
      <c r="CC1500" s="52"/>
      <c r="CD1500" s="52"/>
      <c r="CE1500" s="52"/>
      <c r="CF1500" s="52"/>
      <c r="CG1500" s="52"/>
      <c r="CH1500" s="52"/>
      <c r="CI1500" s="52"/>
      <c r="CJ1500" s="52"/>
      <c r="CK1500" s="52"/>
      <c r="CL1500" s="52"/>
      <c r="CM1500" s="52"/>
      <c r="CN1500" s="52"/>
      <c r="CO1500" s="52"/>
      <c r="CP1500" s="52"/>
      <c r="CQ1500" s="52"/>
      <c r="CR1500" s="52"/>
      <c r="CS1500" s="52"/>
      <c r="CT1500" s="52"/>
      <c r="CU1500" s="52"/>
      <c r="CV1500" s="52"/>
      <c r="CW1500" s="52"/>
      <c r="CX1500" s="52"/>
      <c r="CY1500" s="52"/>
      <c r="CZ1500" s="52"/>
      <c r="DA1500" s="52"/>
      <c r="DB1500" s="52"/>
      <c r="DC1500" s="52"/>
      <c r="DD1500" s="52"/>
      <c r="DE1500" s="52"/>
      <c r="DF1500" s="52"/>
      <c r="DG1500" s="52"/>
      <c r="DH1500" s="52"/>
      <c r="DI1500" s="52"/>
      <c r="DJ1500" s="52"/>
      <c r="DK1500" s="52"/>
      <c r="DL1500" s="52"/>
      <c r="DM1500" s="52"/>
      <c r="DN1500" s="52"/>
      <c r="DO1500" s="52"/>
      <c r="DP1500" s="52"/>
      <c r="DQ1500" s="52"/>
      <c r="DR1500" s="52"/>
      <c r="DS1500" s="52"/>
      <c r="DT1500" s="52"/>
      <c r="DU1500" s="52"/>
      <c r="DV1500" s="52"/>
      <c r="DW1500" s="52"/>
      <c r="DX1500" s="52"/>
      <c r="DY1500" s="52"/>
    </row>
    <row r="1501" spans="1:129" x14ac:dyDescent="0.25">
      <c r="B1501" s="175"/>
      <c r="C1501" s="175"/>
      <c r="D1501" s="175"/>
      <c r="E1501" s="175"/>
      <c r="F1501" s="175"/>
      <c r="G1501" s="175"/>
      <c r="H1501" s="175"/>
      <c r="I1501" s="52"/>
      <c r="J1501" s="103"/>
      <c r="K1501" s="55"/>
      <c r="L1501" s="52"/>
      <c r="M1501" s="55"/>
      <c r="N1501" s="52"/>
      <c r="O1501" s="52"/>
      <c r="P1501" s="95"/>
      <c r="Q1501" s="52"/>
      <c r="R1501" s="52"/>
      <c r="S1501" s="52"/>
      <c r="T1501" s="52"/>
      <c r="U1501" s="52"/>
      <c r="V1501" s="52"/>
      <c r="W1501" s="52"/>
      <c r="X1501" s="52"/>
      <c r="Y1501" s="52"/>
      <c r="Z1501" s="52"/>
      <c r="AA1501" s="52"/>
      <c r="AB1501" s="52"/>
      <c r="AC1501" s="52"/>
      <c r="AD1501" s="52"/>
      <c r="AE1501" s="52"/>
      <c r="AF1501" s="52"/>
      <c r="AG1501" s="52"/>
      <c r="AH1501" s="52"/>
      <c r="AI1501" s="52"/>
      <c r="AJ1501" s="52"/>
      <c r="AK1501" s="52"/>
      <c r="AL1501" s="52"/>
      <c r="AM1501" s="52"/>
      <c r="AN1501" s="52"/>
      <c r="AO1501" s="52"/>
      <c r="AP1501" s="52"/>
      <c r="AQ1501" s="52"/>
      <c r="AR1501" s="52"/>
      <c r="AS1501" s="52"/>
      <c r="AT1501" s="52"/>
      <c r="AU1501" s="52"/>
      <c r="AV1501" s="52"/>
      <c r="AW1501" s="52"/>
      <c r="AX1501" s="52"/>
      <c r="AY1501" s="52"/>
      <c r="AZ1501" s="52"/>
      <c r="BA1501" s="52"/>
      <c r="BB1501" s="52"/>
      <c r="BC1501" s="52"/>
      <c r="BD1501" s="52"/>
      <c r="BE1501" s="52"/>
      <c r="BF1501" s="52"/>
      <c r="BG1501" s="52"/>
      <c r="BH1501" s="52"/>
      <c r="BI1501" s="52"/>
      <c r="BJ1501" s="52"/>
      <c r="BK1501" s="52"/>
      <c r="BL1501" s="52"/>
      <c r="BM1501" s="52"/>
      <c r="BN1501" s="52"/>
      <c r="BO1501" s="52"/>
      <c r="BP1501" s="52"/>
      <c r="BQ1501" s="52"/>
      <c r="BR1501" s="52"/>
      <c r="BS1501" s="52"/>
      <c r="BT1501" s="52"/>
      <c r="BU1501" s="52"/>
      <c r="BV1501" s="52"/>
      <c r="BW1501" s="52"/>
      <c r="BX1501" s="52"/>
      <c r="BY1501" s="52"/>
      <c r="BZ1501" s="52"/>
      <c r="CA1501" s="52"/>
      <c r="CB1501" s="52"/>
      <c r="CC1501" s="52"/>
      <c r="CD1501" s="52"/>
      <c r="CE1501" s="52"/>
      <c r="CF1501" s="52"/>
      <c r="CG1501" s="52"/>
      <c r="CH1501" s="52"/>
      <c r="CI1501" s="52"/>
      <c r="CJ1501" s="52"/>
      <c r="CK1501" s="52"/>
      <c r="CL1501" s="52"/>
      <c r="CM1501" s="52"/>
      <c r="CN1501" s="52"/>
      <c r="CO1501" s="52"/>
      <c r="CP1501" s="52"/>
      <c r="CQ1501" s="52"/>
      <c r="CR1501" s="52"/>
      <c r="CS1501" s="52"/>
      <c r="CT1501" s="52"/>
      <c r="CU1501" s="52"/>
      <c r="CV1501" s="52"/>
      <c r="CW1501" s="52"/>
      <c r="CX1501" s="52"/>
      <c r="CY1501" s="52"/>
      <c r="CZ1501" s="52"/>
      <c r="DA1501" s="52"/>
      <c r="DB1501" s="52"/>
      <c r="DC1501" s="52"/>
      <c r="DD1501" s="52"/>
      <c r="DE1501" s="52"/>
      <c r="DF1501" s="52"/>
      <c r="DG1501" s="52"/>
      <c r="DH1501" s="52"/>
      <c r="DI1501" s="52"/>
      <c r="DJ1501" s="52"/>
      <c r="DK1501" s="52"/>
      <c r="DL1501" s="52"/>
      <c r="DM1501" s="52"/>
      <c r="DN1501" s="52"/>
      <c r="DO1501" s="52"/>
      <c r="DP1501" s="52"/>
      <c r="DQ1501" s="52"/>
      <c r="DR1501" s="52"/>
      <c r="DS1501" s="52"/>
      <c r="DT1501" s="52"/>
      <c r="DU1501" s="52"/>
      <c r="DV1501" s="52"/>
      <c r="DW1501" s="52"/>
      <c r="DX1501" s="52"/>
      <c r="DY1501" s="52"/>
    </row>
    <row r="1502" spans="1:129" x14ac:dyDescent="0.25">
      <c r="D1502" s="23">
        <v>500</v>
      </c>
      <c r="E1502" s="2">
        <v>12</v>
      </c>
      <c r="F1502" s="2"/>
      <c r="G1502" s="10">
        <f>D1502/E1502</f>
        <v>41.666666666666664</v>
      </c>
      <c r="I1502" s="52"/>
      <c r="J1502" s="103"/>
      <c r="K1502" s="55"/>
      <c r="L1502" s="52"/>
      <c r="M1502" s="55"/>
      <c r="N1502" s="52"/>
      <c r="O1502" s="52"/>
      <c r="P1502" s="95"/>
      <c r="Q1502" s="52"/>
      <c r="R1502" s="52"/>
      <c r="S1502" s="52"/>
      <c r="T1502" s="52"/>
      <c r="U1502" s="52"/>
      <c r="V1502" s="52"/>
      <c r="W1502" s="52"/>
      <c r="X1502" s="52"/>
      <c r="Y1502" s="52"/>
      <c r="Z1502" s="52"/>
      <c r="AA1502" s="52"/>
      <c r="AB1502" s="52"/>
      <c r="AC1502" s="52"/>
      <c r="AD1502" s="52"/>
      <c r="AE1502" s="52"/>
      <c r="AF1502" s="52"/>
      <c r="AG1502" s="52"/>
      <c r="AH1502" s="52"/>
      <c r="AI1502" s="52"/>
      <c r="AJ1502" s="52"/>
      <c r="AK1502" s="52"/>
      <c r="AL1502" s="52"/>
      <c r="AM1502" s="52"/>
      <c r="AN1502" s="52"/>
      <c r="AO1502" s="52"/>
      <c r="AP1502" s="52"/>
      <c r="AQ1502" s="52"/>
      <c r="AR1502" s="52"/>
      <c r="AS1502" s="52"/>
      <c r="AT1502" s="52"/>
      <c r="AU1502" s="52"/>
      <c r="AV1502" s="52"/>
      <c r="AW1502" s="52"/>
      <c r="AX1502" s="52"/>
      <c r="AY1502" s="52"/>
      <c r="AZ1502" s="52"/>
      <c r="BA1502" s="52"/>
      <c r="BB1502" s="52"/>
      <c r="BC1502" s="52"/>
      <c r="BD1502" s="52"/>
      <c r="BE1502" s="52"/>
      <c r="BF1502" s="52"/>
      <c r="BG1502" s="52"/>
      <c r="BH1502" s="52"/>
      <c r="BI1502" s="52"/>
      <c r="BJ1502" s="52"/>
      <c r="BK1502" s="52"/>
      <c r="BL1502" s="52"/>
      <c r="BM1502" s="52"/>
      <c r="BN1502" s="52"/>
      <c r="BO1502" s="52"/>
      <c r="BP1502" s="52"/>
      <c r="BQ1502" s="52"/>
      <c r="BR1502" s="52"/>
      <c r="BS1502" s="52"/>
      <c r="BT1502" s="52"/>
      <c r="BU1502" s="52"/>
      <c r="BV1502" s="52"/>
      <c r="BW1502" s="52"/>
      <c r="BX1502" s="52"/>
      <c r="BY1502" s="52"/>
      <c r="BZ1502" s="52"/>
      <c r="CA1502" s="52"/>
      <c r="CB1502" s="52"/>
      <c r="CC1502" s="52"/>
      <c r="CD1502" s="52"/>
      <c r="CE1502" s="52"/>
      <c r="CF1502" s="52"/>
      <c r="CG1502" s="52"/>
      <c r="CH1502" s="52"/>
      <c r="CI1502" s="52"/>
      <c r="CJ1502" s="52"/>
      <c r="CK1502" s="52"/>
      <c r="CL1502" s="52"/>
      <c r="CM1502" s="52"/>
      <c r="CN1502" s="52"/>
      <c r="CO1502" s="52"/>
      <c r="CP1502" s="52"/>
      <c r="CQ1502" s="52"/>
      <c r="CR1502" s="52"/>
      <c r="CS1502" s="52"/>
      <c r="CT1502" s="52"/>
      <c r="CU1502" s="52"/>
      <c r="CV1502" s="52"/>
      <c r="CW1502" s="52"/>
      <c r="CX1502" s="52"/>
      <c r="CY1502" s="52"/>
      <c r="CZ1502" s="52"/>
      <c r="DA1502" s="52"/>
      <c r="DB1502" s="52"/>
      <c r="DC1502" s="52"/>
      <c r="DD1502" s="52"/>
      <c r="DE1502" s="52"/>
      <c r="DF1502" s="52"/>
      <c r="DG1502" s="52"/>
      <c r="DH1502" s="52"/>
      <c r="DI1502" s="52"/>
      <c r="DJ1502" s="52"/>
      <c r="DK1502" s="52"/>
      <c r="DL1502" s="52"/>
      <c r="DM1502" s="52"/>
      <c r="DN1502" s="52"/>
      <c r="DO1502" s="52"/>
      <c r="DP1502" s="52"/>
      <c r="DQ1502" s="52"/>
      <c r="DR1502" s="52"/>
      <c r="DS1502" s="52"/>
      <c r="DT1502" s="52"/>
      <c r="DU1502" s="52"/>
      <c r="DV1502" s="52"/>
      <c r="DW1502" s="52"/>
      <c r="DX1502" s="52"/>
      <c r="DY1502" s="52"/>
    </row>
    <row r="1503" spans="1:129" s="20" customFormat="1" ht="20.100000000000001" customHeight="1" x14ac:dyDescent="0.25">
      <c r="B1503" s="22" t="s">
        <v>1</v>
      </c>
      <c r="C1503" s="22"/>
      <c r="D1503" s="24" t="s">
        <v>2</v>
      </c>
      <c r="E1503" s="25"/>
      <c r="F1503" s="31" t="s">
        <v>3</v>
      </c>
      <c r="G1503" s="27"/>
      <c r="I1503" s="52"/>
      <c r="J1503" s="103"/>
      <c r="K1503" s="55"/>
      <c r="L1503" s="52"/>
      <c r="M1503" s="55"/>
      <c r="N1503" s="52"/>
      <c r="O1503" s="52"/>
      <c r="P1503" s="95"/>
      <c r="Q1503" s="52"/>
      <c r="R1503" s="96"/>
      <c r="S1503" s="96"/>
      <c r="T1503" s="96"/>
      <c r="U1503" s="96"/>
      <c r="V1503" s="96"/>
      <c r="W1503" s="96"/>
      <c r="X1503" s="96"/>
      <c r="Y1503" s="96"/>
      <c r="Z1503" s="96"/>
      <c r="AA1503" s="96"/>
      <c r="AB1503" s="96"/>
      <c r="AC1503" s="96"/>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c r="AX1503" s="96"/>
      <c r="AY1503" s="96"/>
      <c r="AZ1503" s="96"/>
      <c r="BA1503" s="96"/>
      <c r="BB1503" s="96"/>
      <c r="BC1503" s="96"/>
      <c r="BD1503" s="96"/>
      <c r="BE1503" s="96"/>
      <c r="BF1503" s="96"/>
      <c r="BG1503" s="96"/>
      <c r="BH1503" s="96"/>
      <c r="BI1503" s="96"/>
      <c r="BJ1503" s="96"/>
      <c r="BK1503" s="96"/>
      <c r="BL1503" s="96"/>
      <c r="BM1503" s="96"/>
      <c r="BN1503" s="96"/>
      <c r="BO1503" s="96"/>
      <c r="BP1503" s="96"/>
      <c r="BQ1503" s="96"/>
      <c r="BR1503" s="96"/>
      <c r="BS1503" s="96"/>
      <c r="BT1503" s="96"/>
      <c r="BU1503" s="96"/>
      <c r="BV1503" s="96"/>
      <c r="BW1503" s="96"/>
      <c r="BX1503" s="96"/>
      <c r="BY1503" s="96"/>
      <c r="BZ1503" s="96"/>
      <c r="CA1503" s="96"/>
      <c r="CB1503" s="96"/>
      <c r="CC1503" s="96"/>
      <c r="CD1503" s="96"/>
      <c r="CE1503" s="96"/>
      <c r="CF1503" s="96"/>
      <c r="CG1503" s="96"/>
      <c r="CH1503" s="96"/>
      <c r="CI1503" s="96"/>
      <c r="CJ1503" s="96"/>
      <c r="CK1503" s="96"/>
      <c r="CL1503" s="96"/>
      <c r="CM1503" s="96"/>
      <c r="CN1503" s="96"/>
      <c r="CO1503" s="96"/>
      <c r="CP1503" s="96"/>
      <c r="CQ1503" s="96"/>
      <c r="CR1503" s="96"/>
      <c r="CS1503" s="96"/>
      <c r="CT1503" s="96"/>
      <c r="CU1503" s="96"/>
      <c r="CV1503" s="96"/>
      <c r="CW1503" s="96"/>
      <c r="CX1503" s="96"/>
      <c r="CY1503" s="96"/>
      <c r="CZ1503" s="96"/>
      <c r="DA1503" s="96"/>
      <c r="DB1503" s="96"/>
      <c r="DC1503" s="96"/>
      <c r="DD1503" s="96"/>
      <c r="DE1503" s="96"/>
      <c r="DF1503" s="96"/>
      <c r="DG1503" s="96"/>
      <c r="DH1503" s="96"/>
      <c r="DI1503" s="96"/>
      <c r="DJ1503" s="96"/>
      <c r="DK1503" s="96"/>
      <c r="DL1503" s="96"/>
      <c r="DM1503" s="96"/>
      <c r="DN1503" s="96"/>
      <c r="DO1503" s="96"/>
      <c r="DP1503" s="96"/>
      <c r="DQ1503" s="96"/>
      <c r="DR1503" s="96"/>
      <c r="DS1503" s="96"/>
      <c r="DT1503" s="96"/>
      <c r="DU1503" s="96"/>
      <c r="DV1503" s="96"/>
      <c r="DW1503" s="96"/>
      <c r="DX1503" s="96"/>
      <c r="DY1503" s="96"/>
    </row>
    <row r="1504" spans="1:129" x14ac:dyDescent="0.25">
      <c r="A1504" s="19" t="s">
        <v>4</v>
      </c>
      <c r="B1504" s="5">
        <v>41</v>
      </c>
      <c r="D1504" s="5">
        <f>B1504-F1504</f>
        <v>41</v>
      </c>
      <c r="F1504" s="5">
        <f>SUM(J1504:AT1504)</f>
        <v>0</v>
      </c>
      <c r="I1504" s="96"/>
      <c r="J1504" s="95"/>
      <c r="K1504" s="107"/>
      <c r="L1504" s="96"/>
      <c r="M1504" s="107"/>
      <c r="N1504" s="96"/>
      <c r="O1504" s="96"/>
      <c r="P1504" s="95"/>
      <c r="Q1504" s="96"/>
      <c r="R1504" s="52"/>
      <c r="S1504" s="52"/>
      <c r="T1504" s="52"/>
      <c r="U1504" s="52"/>
      <c r="V1504" s="52"/>
      <c r="W1504" s="52"/>
      <c r="X1504" s="52"/>
      <c r="Y1504" s="52"/>
      <c r="Z1504" s="52"/>
      <c r="AA1504" s="52"/>
      <c r="AB1504" s="52"/>
      <c r="AC1504" s="52"/>
      <c r="AD1504" s="52"/>
      <c r="AE1504" s="52"/>
      <c r="AF1504" s="52"/>
      <c r="AG1504" s="52"/>
      <c r="AH1504" s="52"/>
      <c r="AI1504" s="52"/>
      <c r="AJ1504" s="52"/>
      <c r="AK1504" s="52"/>
      <c r="AL1504" s="52"/>
      <c r="AM1504" s="52"/>
      <c r="AN1504" s="52"/>
      <c r="AO1504" s="52"/>
      <c r="AP1504" s="52"/>
      <c r="AQ1504" s="52"/>
      <c r="AR1504" s="52"/>
      <c r="AS1504" s="52"/>
      <c r="AT1504" s="52"/>
      <c r="AU1504" s="52"/>
      <c r="AV1504" s="52"/>
      <c r="AW1504" s="52"/>
      <c r="AX1504" s="52"/>
      <c r="AY1504" s="52"/>
      <c r="AZ1504" s="52"/>
      <c r="BA1504" s="52"/>
      <c r="BB1504" s="52"/>
      <c r="BC1504" s="52"/>
      <c r="BD1504" s="52"/>
      <c r="BE1504" s="52"/>
      <c r="BF1504" s="52"/>
      <c r="BG1504" s="52"/>
      <c r="BH1504" s="52"/>
      <c r="BI1504" s="52"/>
      <c r="BJ1504" s="52"/>
      <c r="BK1504" s="52"/>
      <c r="BL1504" s="52"/>
      <c r="BM1504" s="52"/>
      <c r="BN1504" s="52"/>
      <c r="BO1504" s="52"/>
      <c r="BP1504" s="52"/>
      <c r="BQ1504" s="52"/>
      <c r="BR1504" s="52"/>
      <c r="BS1504" s="52"/>
      <c r="BT1504" s="52"/>
      <c r="BU1504" s="52"/>
      <c r="BV1504" s="52"/>
      <c r="BW1504" s="52"/>
      <c r="BX1504" s="52"/>
      <c r="BY1504" s="52"/>
      <c r="BZ1504" s="52"/>
      <c r="CA1504" s="52"/>
      <c r="CB1504" s="52"/>
      <c r="CC1504" s="52"/>
      <c r="CD1504" s="52"/>
      <c r="CE1504" s="52"/>
      <c r="CF1504" s="52"/>
      <c r="CG1504" s="52"/>
      <c r="CH1504" s="52"/>
      <c r="CI1504" s="52"/>
      <c r="CJ1504" s="52"/>
      <c r="CK1504" s="52"/>
      <c r="CL1504" s="52"/>
      <c r="CM1504" s="52"/>
      <c r="CN1504" s="52"/>
      <c r="CO1504" s="52"/>
      <c r="CP1504" s="52"/>
      <c r="CQ1504" s="52"/>
      <c r="CR1504" s="52"/>
      <c r="CS1504" s="52"/>
      <c r="CT1504" s="52"/>
      <c r="CU1504" s="52"/>
      <c r="CV1504" s="52"/>
      <c r="CW1504" s="52"/>
      <c r="CX1504" s="52"/>
      <c r="CY1504" s="52"/>
      <c r="CZ1504" s="52"/>
      <c r="DA1504" s="52"/>
      <c r="DB1504" s="52"/>
      <c r="DC1504" s="52"/>
      <c r="DD1504" s="52"/>
      <c r="DE1504" s="52"/>
      <c r="DF1504" s="52"/>
      <c r="DG1504" s="52"/>
      <c r="DH1504" s="52"/>
      <c r="DI1504" s="52"/>
      <c r="DJ1504" s="52"/>
      <c r="DK1504" s="52"/>
      <c r="DL1504" s="52"/>
      <c r="DM1504" s="52"/>
      <c r="DN1504" s="52"/>
      <c r="DO1504" s="52"/>
      <c r="DP1504" s="52"/>
      <c r="DQ1504" s="52"/>
      <c r="DR1504" s="52"/>
      <c r="DS1504" s="52"/>
      <c r="DT1504" s="52"/>
      <c r="DU1504" s="52"/>
      <c r="DV1504" s="52"/>
      <c r="DW1504" s="52"/>
      <c r="DX1504" s="52"/>
      <c r="DY1504" s="52"/>
    </row>
    <row r="1505" spans="1:129" x14ac:dyDescent="0.25">
      <c r="A1505" s="19" t="s">
        <v>5</v>
      </c>
      <c r="B1505" s="5">
        <v>41</v>
      </c>
      <c r="D1505" s="5">
        <f t="shared" ref="D1505:D1515" si="244">B1505-F1505</f>
        <v>41</v>
      </c>
      <c r="F1505" s="5">
        <f t="shared" ref="F1505:F1515" si="245">SUM(J1505:AT1505)</f>
        <v>0</v>
      </c>
      <c r="I1505" s="52"/>
      <c r="J1505" s="103"/>
      <c r="K1505" s="55"/>
      <c r="L1505" s="52"/>
      <c r="M1505" s="55"/>
      <c r="N1505" s="52"/>
      <c r="O1505" s="52"/>
      <c r="P1505" s="95"/>
      <c r="Q1505" s="52"/>
      <c r="R1505" s="52"/>
      <c r="S1505" s="52"/>
      <c r="T1505" s="52"/>
      <c r="U1505" s="52"/>
      <c r="V1505" s="52"/>
      <c r="W1505" s="52"/>
      <c r="X1505" s="52"/>
      <c r="Y1505" s="52"/>
      <c r="Z1505" s="52"/>
      <c r="AA1505" s="52"/>
      <c r="AB1505" s="52"/>
      <c r="AC1505" s="52"/>
      <c r="AD1505" s="52"/>
      <c r="AE1505" s="52"/>
      <c r="AF1505" s="52"/>
      <c r="AG1505" s="52"/>
      <c r="AH1505" s="52"/>
      <c r="AI1505" s="52"/>
      <c r="AJ1505" s="52"/>
      <c r="AK1505" s="52"/>
      <c r="AL1505" s="52"/>
      <c r="AM1505" s="52"/>
      <c r="AN1505" s="52"/>
      <c r="AO1505" s="52"/>
      <c r="AP1505" s="52"/>
      <c r="AQ1505" s="52"/>
      <c r="AR1505" s="52"/>
      <c r="AS1505" s="52"/>
      <c r="AT1505" s="52"/>
      <c r="AU1505" s="52"/>
      <c r="AV1505" s="52"/>
      <c r="AW1505" s="52"/>
      <c r="AX1505" s="52"/>
      <c r="AY1505" s="52"/>
      <c r="AZ1505" s="52"/>
      <c r="BA1505" s="52"/>
      <c r="BB1505" s="52"/>
      <c r="BC1505" s="52"/>
      <c r="BD1505" s="52"/>
      <c r="BE1505" s="52"/>
      <c r="BF1505" s="52"/>
      <c r="BG1505" s="52"/>
      <c r="BH1505" s="52"/>
      <c r="BI1505" s="52"/>
      <c r="BJ1505" s="52"/>
      <c r="BK1505" s="52"/>
      <c r="BL1505" s="52"/>
      <c r="BM1505" s="52"/>
      <c r="BN1505" s="52"/>
      <c r="BO1505" s="52"/>
      <c r="BP1505" s="52"/>
      <c r="BQ1505" s="52"/>
      <c r="BR1505" s="52"/>
      <c r="BS1505" s="52"/>
      <c r="BT1505" s="52"/>
      <c r="BU1505" s="52"/>
      <c r="BV1505" s="52"/>
      <c r="BW1505" s="52"/>
      <c r="BX1505" s="52"/>
      <c r="BY1505" s="52"/>
      <c r="BZ1505" s="52"/>
      <c r="CA1505" s="52"/>
      <c r="CB1505" s="52"/>
      <c r="CC1505" s="52"/>
      <c r="CD1505" s="52"/>
      <c r="CE1505" s="52"/>
      <c r="CF1505" s="52"/>
      <c r="CG1505" s="52"/>
      <c r="CH1505" s="52"/>
      <c r="CI1505" s="52"/>
      <c r="CJ1505" s="52"/>
      <c r="CK1505" s="52"/>
      <c r="CL1505" s="52"/>
      <c r="CM1505" s="52"/>
      <c r="CN1505" s="52"/>
      <c r="CO1505" s="52"/>
      <c r="CP1505" s="52"/>
      <c r="CQ1505" s="52"/>
      <c r="CR1505" s="52"/>
      <c r="CS1505" s="52"/>
      <c r="CT1505" s="52"/>
      <c r="CU1505" s="52"/>
      <c r="CV1505" s="52"/>
      <c r="CW1505" s="52"/>
      <c r="CX1505" s="52"/>
      <c r="CY1505" s="52"/>
      <c r="CZ1505" s="52"/>
      <c r="DA1505" s="52"/>
      <c r="DB1505" s="52"/>
      <c r="DC1505" s="52"/>
      <c r="DD1505" s="52"/>
      <c r="DE1505" s="52"/>
      <c r="DF1505" s="52"/>
      <c r="DG1505" s="52"/>
      <c r="DH1505" s="52"/>
      <c r="DI1505" s="52"/>
      <c r="DJ1505" s="52"/>
      <c r="DK1505" s="52"/>
      <c r="DL1505" s="52"/>
      <c r="DM1505" s="52"/>
      <c r="DN1505" s="52"/>
      <c r="DO1505" s="52"/>
      <c r="DP1505" s="52"/>
      <c r="DQ1505" s="52"/>
      <c r="DR1505" s="52"/>
      <c r="DS1505" s="52"/>
      <c r="DT1505" s="52"/>
      <c r="DU1505" s="52"/>
      <c r="DV1505" s="52"/>
      <c r="DW1505" s="52"/>
      <c r="DX1505" s="52"/>
      <c r="DY1505" s="52"/>
    </row>
    <row r="1506" spans="1:129" x14ac:dyDescent="0.25">
      <c r="A1506" s="19" t="s">
        <v>6</v>
      </c>
      <c r="B1506" s="5">
        <v>41</v>
      </c>
      <c r="D1506" s="5">
        <f t="shared" si="244"/>
        <v>41</v>
      </c>
      <c r="F1506" s="5">
        <f t="shared" si="245"/>
        <v>0</v>
      </c>
      <c r="I1506" s="52"/>
      <c r="J1506" s="103"/>
      <c r="K1506" s="55"/>
      <c r="L1506" s="52"/>
      <c r="M1506" s="55"/>
      <c r="N1506" s="52"/>
      <c r="O1506" s="52"/>
      <c r="P1506" s="95"/>
      <c r="Q1506" s="52"/>
      <c r="R1506" s="52"/>
      <c r="S1506" s="52"/>
      <c r="T1506" s="52"/>
      <c r="U1506" s="52"/>
      <c r="V1506" s="52"/>
      <c r="W1506" s="52"/>
      <c r="X1506" s="52"/>
      <c r="Y1506" s="52"/>
      <c r="Z1506" s="52"/>
      <c r="AA1506" s="52"/>
      <c r="AB1506" s="52"/>
      <c r="AC1506" s="52"/>
      <c r="AD1506" s="52"/>
      <c r="AE1506" s="52"/>
      <c r="AF1506" s="52"/>
      <c r="AG1506" s="52"/>
      <c r="AH1506" s="52"/>
      <c r="AI1506" s="52"/>
      <c r="AJ1506" s="52"/>
      <c r="AK1506" s="52"/>
      <c r="AL1506" s="52"/>
      <c r="AM1506" s="52"/>
      <c r="AN1506" s="52"/>
      <c r="AO1506" s="52"/>
      <c r="AP1506" s="52"/>
      <c r="AQ1506" s="52"/>
      <c r="AR1506" s="52"/>
      <c r="AS1506" s="52"/>
      <c r="AT1506" s="52"/>
      <c r="AU1506" s="52"/>
      <c r="AV1506" s="52"/>
      <c r="AW1506" s="52"/>
      <c r="AX1506" s="52"/>
      <c r="AY1506" s="52"/>
      <c r="AZ1506" s="52"/>
      <c r="BA1506" s="52"/>
      <c r="BB1506" s="52"/>
      <c r="BC1506" s="52"/>
      <c r="BD1506" s="52"/>
      <c r="BE1506" s="52"/>
      <c r="BF1506" s="52"/>
      <c r="BG1506" s="52"/>
      <c r="BH1506" s="52"/>
      <c r="BI1506" s="52"/>
      <c r="BJ1506" s="52"/>
      <c r="BK1506" s="52"/>
      <c r="BL1506" s="52"/>
      <c r="BM1506" s="52"/>
      <c r="BN1506" s="52"/>
      <c r="BO1506" s="52"/>
      <c r="BP1506" s="52"/>
      <c r="BQ1506" s="52"/>
      <c r="BR1506" s="52"/>
      <c r="BS1506" s="52"/>
      <c r="BT1506" s="52"/>
      <c r="BU1506" s="52"/>
      <c r="BV1506" s="52"/>
      <c r="BW1506" s="52"/>
      <c r="BX1506" s="52"/>
      <c r="BY1506" s="52"/>
      <c r="BZ1506" s="52"/>
      <c r="CA1506" s="52"/>
      <c r="CB1506" s="52"/>
      <c r="CC1506" s="52"/>
      <c r="CD1506" s="52"/>
      <c r="CE1506" s="52"/>
      <c r="CF1506" s="52"/>
      <c r="CG1506" s="52"/>
      <c r="CH1506" s="52"/>
      <c r="CI1506" s="52"/>
      <c r="CJ1506" s="52"/>
      <c r="CK1506" s="52"/>
      <c r="CL1506" s="52"/>
      <c r="CM1506" s="52"/>
      <c r="CN1506" s="52"/>
      <c r="CO1506" s="52"/>
      <c r="CP1506" s="52"/>
      <c r="CQ1506" s="52"/>
      <c r="CR1506" s="52"/>
      <c r="CS1506" s="52"/>
      <c r="CT1506" s="52"/>
      <c r="CU1506" s="52"/>
      <c r="CV1506" s="52"/>
      <c r="CW1506" s="52"/>
      <c r="CX1506" s="52"/>
      <c r="CY1506" s="52"/>
      <c r="CZ1506" s="52"/>
      <c r="DA1506" s="52"/>
      <c r="DB1506" s="52"/>
      <c r="DC1506" s="52"/>
      <c r="DD1506" s="52"/>
      <c r="DE1506" s="52"/>
      <c r="DF1506" s="52"/>
      <c r="DG1506" s="52"/>
      <c r="DH1506" s="52"/>
      <c r="DI1506" s="52"/>
      <c r="DJ1506" s="52"/>
      <c r="DK1506" s="52"/>
      <c r="DL1506" s="52"/>
      <c r="DM1506" s="52"/>
      <c r="DN1506" s="52"/>
      <c r="DO1506" s="52"/>
      <c r="DP1506" s="52"/>
      <c r="DQ1506" s="52"/>
      <c r="DR1506" s="52"/>
      <c r="DS1506" s="52"/>
      <c r="DT1506" s="52"/>
      <c r="DU1506" s="52"/>
      <c r="DV1506" s="52"/>
      <c r="DW1506" s="52"/>
      <c r="DX1506" s="52"/>
      <c r="DY1506" s="52"/>
    </row>
    <row r="1507" spans="1:129" x14ac:dyDescent="0.25">
      <c r="A1507" s="19" t="s">
        <v>7</v>
      </c>
      <c r="B1507" s="5">
        <v>41</v>
      </c>
      <c r="D1507" s="5">
        <f t="shared" si="244"/>
        <v>41</v>
      </c>
      <c r="F1507" s="5">
        <f t="shared" si="245"/>
        <v>0</v>
      </c>
      <c r="I1507" s="52"/>
      <c r="J1507" s="103"/>
      <c r="K1507" s="55"/>
      <c r="L1507" s="52"/>
      <c r="M1507" s="55"/>
      <c r="N1507" s="52"/>
      <c r="O1507" s="52"/>
      <c r="P1507" s="95"/>
      <c r="Q1507" s="52"/>
      <c r="R1507" s="52"/>
      <c r="S1507" s="52"/>
      <c r="T1507" s="52"/>
      <c r="U1507" s="52"/>
      <c r="V1507" s="52"/>
      <c r="W1507" s="52"/>
      <c r="X1507" s="52"/>
      <c r="Y1507" s="52"/>
      <c r="Z1507" s="52"/>
      <c r="AA1507" s="52"/>
      <c r="AB1507" s="52"/>
      <c r="AC1507" s="52"/>
      <c r="AD1507" s="52"/>
      <c r="AE1507" s="52"/>
      <c r="AF1507" s="52"/>
      <c r="AG1507" s="52"/>
      <c r="AH1507" s="52"/>
      <c r="AI1507" s="52"/>
      <c r="AJ1507" s="52"/>
      <c r="AK1507" s="52"/>
      <c r="AL1507" s="52"/>
      <c r="AM1507" s="52"/>
      <c r="AN1507" s="52"/>
      <c r="AO1507" s="52"/>
      <c r="AP1507" s="52"/>
      <c r="AQ1507" s="52"/>
      <c r="AR1507" s="52"/>
      <c r="AS1507" s="52"/>
      <c r="AT1507" s="52"/>
      <c r="AU1507" s="52"/>
      <c r="AV1507" s="52"/>
      <c r="AW1507" s="52"/>
      <c r="AX1507" s="52"/>
      <c r="AY1507" s="52"/>
      <c r="AZ1507" s="52"/>
      <c r="BA1507" s="52"/>
      <c r="BB1507" s="52"/>
      <c r="BC1507" s="52"/>
      <c r="BD1507" s="52"/>
      <c r="BE1507" s="52"/>
      <c r="BF1507" s="52"/>
      <c r="BG1507" s="52"/>
      <c r="BH1507" s="52"/>
      <c r="BI1507" s="52"/>
      <c r="BJ1507" s="52"/>
      <c r="BK1507" s="52"/>
      <c r="BL1507" s="52"/>
      <c r="BM1507" s="52"/>
      <c r="BN1507" s="52"/>
      <c r="BO1507" s="52"/>
      <c r="BP1507" s="52"/>
      <c r="BQ1507" s="52"/>
      <c r="BR1507" s="52"/>
      <c r="BS1507" s="52"/>
      <c r="BT1507" s="52"/>
      <c r="BU1507" s="52"/>
      <c r="BV1507" s="52"/>
      <c r="BW1507" s="52"/>
      <c r="BX1507" s="52"/>
      <c r="BY1507" s="52"/>
      <c r="BZ1507" s="52"/>
      <c r="CA1507" s="52"/>
      <c r="CB1507" s="52"/>
      <c r="CC1507" s="52"/>
      <c r="CD1507" s="52"/>
      <c r="CE1507" s="52"/>
      <c r="CF1507" s="52"/>
      <c r="CG1507" s="52"/>
      <c r="CH1507" s="52"/>
      <c r="CI1507" s="52"/>
      <c r="CJ1507" s="52"/>
      <c r="CK1507" s="52"/>
      <c r="CL1507" s="52"/>
      <c r="CM1507" s="52"/>
      <c r="CN1507" s="52"/>
      <c r="CO1507" s="52"/>
      <c r="CP1507" s="52"/>
      <c r="CQ1507" s="52"/>
      <c r="CR1507" s="52"/>
      <c r="CS1507" s="52"/>
      <c r="CT1507" s="52"/>
      <c r="CU1507" s="52"/>
      <c r="CV1507" s="52"/>
      <c r="CW1507" s="52"/>
      <c r="CX1507" s="52"/>
      <c r="CY1507" s="52"/>
      <c r="CZ1507" s="52"/>
      <c r="DA1507" s="52"/>
      <c r="DB1507" s="52"/>
      <c r="DC1507" s="52"/>
      <c r="DD1507" s="52"/>
      <c r="DE1507" s="52"/>
      <c r="DF1507" s="52"/>
      <c r="DG1507" s="52"/>
      <c r="DH1507" s="52"/>
      <c r="DI1507" s="52"/>
      <c r="DJ1507" s="52"/>
      <c r="DK1507" s="52"/>
      <c r="DL1507" s="52"/>
      <c r="DM1507" s="52"/>
      <c r="DN1507" s="52"/>
      <c r="DO1507" s="52"/>
      <c r="DP1507" s="52"/>
      <c r="DQ1507" s="52"/>
      <c r="DR1507" s="52"/>
      <c r="DS1507" s="52"/>
      <c r="DT1507" s="52"/>
      <c r="DU1507" s="52"/>
      <c r="DV1507" s="52"/>
      <c r="DW1507" s="52"/>
      <c r="DX1507" s="52"/>
      <c r="DY1507" s="52"/>
    </row>
    <row r="1508" spans="1:129" x14ac:dyDescent="0.25">
      <c r="A1508" s="19" t="s">
        <v>55</v>
      </c>
      <c r="B1508" s="5">
        <v>42</v>
      </c>
      <c r="D1508" s="5">
        <f t="shared" si="244"/>
        <v>42</v>
      </c>
      <c r="F1508" s="5">
        <f t="shared" si="245"/>
        <v>0</v>
      </c>
      <c r="I1508" s="52"/>
      <c r="J1508" s="103"/>
      <c r="K1508" s="55"/>
      <c r="L1508" s="52"/>
      <c r="M1508" s="55"/>
      <c r="N1508" s="52"/>
      <c r="O1508" s="52"/>
      <c r="P1508" s="95"/>
      <c r="Q1508" s="52"/>
      <c r="R1508" s="52"/>
      <c r="S1508" s="52"/>
      <c r="T1508" s="52"/>
      <c r="U1508" s="52"/>
      <c r="V1508" s="52"/>
      <c r="W1508" s="52"/>
      <c r="X1508" s="52"/>
      <c r="Y1508" s="52"/>
      <c r="Z1508" s="52"/>
      <c r="AA1508" s="52"/>
      <c r="AB1508" s="52"/>
      <c r="AC1508" s="52"/>
      <c r="AD1508" s="52"/>
      <c r="AE1508" s="52"/>
      <c r="AF1508" s="52"/>
      <c r="AG1508" s="52"/>
      <c r="AH1508" s="52"/>
      <c r="AI1508" s="52"/>
      <c r="AJ1508" s="52"/>
      <c r="AK1508" s="52"/>
      <c r="AL1508" s="52"/>
      <c r="AM1508" s="52"/>
      <c r="AN1508" s="52"/>
      <c r="AO1508" s="52"/>
      <c r="AP1508" s="52"/>
      <c r="AQ1508" s="52"/>
      <c r="AR1508" s="52"/>
      <c r="AS1508" s="52"/>
      <c r="AT1508" s="52"/>
      <c r="AU1508" s="52"/>
      <c r="AV1508" s="52"/>
      <c r="AW1508" s="52"/>
      <c r="AX1508" s="52"/>
      <c r="AY1508" s="52"/>
      <c r="AZ1508" s="52"/>
      <c r="BA1508" s="52"/>
      <c r="BB1508" s="52"/>
      <c r="BC1508" s="52"/>
      <c r="BD1508" s="52"/>
      <c r="BE1508" s="52"/>
      <c r="BF1508" s="52"/>
      <c r="BG1508" s="52"/>
      <c r="BH1508" s="52"/>
      <c r="BI1508" s="52"/>
      <c r="BJ1508" s="52"/>
      <c r="BK1508" s="52"/>
      <c r="BL1508" s="52"/>
      <c r="BM1508" s="52"/>
      <c r="BN1508" s="52"/>
      <c r="BO1508" s="52"/>
      <c r="BP1508" s="52"/>
      <c r="BQ1508" s="52"/>
      <c r="BR1508" s="52"/>
      <c r="BS1508" s="52"/>
      <c r="BT1508" s="52"/>
      <c r="BU1508" s="52"/>
      <c r="BV1508" s="52"/>
      <c r="BW1508" s="52"/>
      <c r="BX1508" s="52"/>
      <c r="BY1508" s="52"/>
      <c r="BZ1508" s="52"/>
      <c r="CA1508" s="52"/>
      <c r="CB1508" s="52"/>
      <c r="CC1508" s="52"/>
      <c r="CD1508" s="52"/>
      <c r="CE1508" s="52"/>
      <c r="CF1508" s="52"/>
      <c r="CG1508" s="52"/>
      <c r="CH1508" s="52"/>
      <c r="CI1508" s="52"/>
      <c r="CJ1508" s="52"/>
      <c r="CK1508" s="52"/>
      <c r="CL1508" s="52"/>
      <c r="CM1508" s="52"/>
      <c r="CN1508" s="52"/>
      <c r="CO1508" s="52"/>
      <c r="CP1508" s="52"/>
      <c r="CQ1508" s="52"/>
      <c r="CR1508" s="52"/>
      <c r="CS1508" s="52"/>
      <c r="CT1508" s="52"/>
      <c r="CU1508" s="52"/>
      <c r="CV1508" s="52"/>
      <c r="CW1508" s="52"/>
      <c r="CX1508" s="52"/>
      <c r="CY1508" s="52"/>
      <c r="CZ1508" s="52"/>
      <c r="DA1508" s="52"/>
      <c r="DB1508" s="52"/>
      <c r="DC1508" s="52"/>
      <c r="DD1508" s="52"/>
      <c r="DE1508" s="52"/>
      <c r="DF1508" s="52"/>
      <c r="DG1508" s="52"/>
      <c r="DH1508" s="52"/>
      <c r="DI1508" s="52"/>
      <c r="DJ1508" s="52"/>
      <c r="DK1508" s="52"/>
      <c r="DL1508" s="52"/>
      <c r="DM1508" s="52"/>
      <c r="DN1508" s="52"/>
      <c r="DO1508" s="52"/>
      <c r="DP1508" s="52"/>
      <c r="DQ1508" s="52"/>
      <c r="DR1508" s="52"/>
      <c r="DS1508" s="52"/>
      <c r="DT1508" s="52"/>
      <c r="DU1508" s="52"/>
      <c r="DV1508" s="52"/>
      <c r="DW1508" s="52"/>
      <c r="DX1508" s="52"/>
      <c r="DY1508" s="52"/>
    </row>
    <row r="1509" spans="1:129" x14ac:dyDescent="0.25">
      <c r="A1509" s="19" t="s">
        <v>9</v>
      </c>
      <c r="B1509" s="5">
        <v>42</v>
      </c>
      <c r="D1509" s="5">
        <f t="shared" si="244"/>
        <v>42</v>
      </c>
      <c r="F1509" s="5">
        <f t="shared" si="245"/>
        <v>0</v>
      </c>
      <c r="I1509" s="52"/>
      <c r="J1509" s="103"/>
      <c r="K1509" s="55"/>
      <c r="L1509" s="52"/>
      <c r="M1509" s="55"/>
      <c r="N1509" s="52"/>
      <c r="O1509" s="52"/>
      <c r="P1509" s="95"/>
      <c r="Q1509" s="52"/>
      <c r="R1509" s="52"/>
      <c r="S1509" s="52"/>
      <c r="T1509" s="52"/>
      <c r="U1509" s="52"/>
      <c r="V1509" s="52"/>
      <c r="W1509" s="52"/>
      <c r="X1509" s="52"/>
      <c r="Y1509" s="52"/>
      <c r="Z1509" s="52"/>
      <c r="AA1509" s="52"/>
      <c r="AB1509" s="52"/>
      <c r="AC1509" s="52"/>
      <c r="AD1509" s="52"/>
      <c r="AE1509" s="52"/>
      <c r="AF1509" s="52"/>
      <c r="AG1509" s="52"/>
      <c r="AH1509" s="52"/>
      <c r="AI1509" s="52"/>
      <c r="AJ1509" s="52"/>
      <c r="AK1509" s="52"/>
      <c r="AL1509" s="52"/>
      <c r="AM1509" s="52"/>
      <c r="AN1509" s="52"/>
      <c r="AO1509" s="52"/>
      <c r="AP1509" s="52"/>
      <c r="AQ1509" s="52"/>
      <c r="AR1509" s="52"/>
      <c r="AS1509" s="52"/>
      <c r="AT1509" s="52"/>
      <c r="AU1509" s="52"/>
      <c r="AV1509" s="52"/>
      <c r="AW1509" s="52"/>
      <c r="AX1509" s="52"/>
      <c r="AY1509" s="52"/>
      <c r="AZ1509" s="52"/>
      <c r="BA1509" s="52"/>
      <c r="BB1509" s="52"/>
      <c r="BC1509" s="52"/>
      <c r="BD1509" s="52"/>
      <c r="BE1509" s="52"/>
      <c r="BF1509" s="52"/>
      <c r="BG1509" s="52"/>
      <c r="BH1509" s="52"/>
      <c r="BI1509" s="52"/>
      <c r="BJ1509" s="52"/>
      <c r="BK1509" s="52"/>
      <c r="BL1509" s="52"/>
      <c r="BM1509" s="52"/>
      <c r="BN1509" s="52"/>
      <c r="BO1509" s="52"/>
      <c r="BP1509" s="52"/>
      <c r="BQ1509" s="52"/>
      <c r="BR1509" s="52"/>
      <c r="BS1509" s="52"/>
      <c r="BT1509" s="52"/>
      <c r="BU1509" s="52"/>
      <c r="BV1509" s="52"/>
      <c r="BW1509" s="52"/>
      <c r="BX1509" s="52"/>
      <c r="BY1509" s="52"/>
      <c r="BZ1509" s="52"/>
      <c r="CA1509" s="52"/>
      <c r="CB1509" s="52"/>
      <c r="CC1509" s="52"/>
      <c r="CD1509" s="52"/>
      <c r="CE1509" s="52"/>
      <c r="CF1509" s="52"/>
      <c r="CG1509" s="52"/>
      <c r="CH1509" s="52"/>
      <c r="CI1509" s="52"/>
      <c r="CJ1509" s="52"/>
      <c r="CK1509" s="52"/>
      <c r="CL1509" s="52"/>
      <c r="CM1509" s="52"/>
      <c r="CN1509" s="52"/>
      <c r="CO1509" s="52"/>
      <c r="CP1509" s="52"/>
      <c r="CQ1509" s="52"/>
      <c r="CR1509" s="52"/>
      <c r="CS1509" s="52"/>
      <c r="CT1509" s="52"/>
      <c r="CU1509" s="52"/>
      <c r="CV1509" s="52"/>
      <c r="CW1509" s="52"/>
      <c r="CX1509" s="52"/>
      <c r="CY1509" s="52"/>
      <c r="CZ1509" s="52"/>
      <c r="DA1509" s="52"/>
      <c r="DB1509" s="52"/>
      <c r="DC1509" s="52"/>
      <c r="DD1509" s="52"/>
      <c r="DE1509" s="52"/>
      <c r="DF1509" s="52"/>
      <c r="DG1509" s="52"/>
      <c r="DH1509" s="52"/>
      <c r="DI1509" s="52"/>
      <c r="DJ1509" s="52"/>
      <c r="DK1509" s="52"/>
      <c r="DL1509" s="52"/>
      <c r="DM1509" s="52"/>
      <c r="DN1509" s="52"/>
      <c r="DO1509" s="52"/>
      <c r="DP1509" s="52"/>
      <c r="DQ1509" s="52"/>
      <c r="DR1509" s="52"/>
      <c r="DS1509" s="52"/>
      <c r="DT1509" s="52"/>
      <c r="DU1509" s="52"/>
      <c r="DV1509" s="52"/>
      <c r="DW1509" s="52"/>
      <c r="DX1509" s="52"/>
      <c r="DY1509" s="52"/>
    </row>
    <row r="1510" spans="1:129" x14ac:dyDescent="0.25">
      <c r="A1510" s="19" t="s">
        <v>10</v>
      </c>
      <c r="B1510" s="5">
        <v>42</v>
      </c>
      <c r="D1510" s="5">
        <f t="shared" si="244"/>
        <v>42</v>
      </c>
      <c r="F1510" s="5">
        <f t="shared" si="245"/>
        <v>0</v>
      </c>
      <c r="I1510" s="52"/>
      <c r="J1510" s="103"/>
      <c r="K1510" s="55"/>
      <c r="L1510" s="52"/>
      <c r="M1510" s="55"/>
      <c r="N1510" s="52"/>
      <c r="O1510" s="52"/>
      <c r="P1510" s="95"/>
      <c r="Q1510" s="52"/>
      <c r="R1510" s="52"/>
      <c r="S1510" s="52"/>
      <c r="T1510" s="52"/>
      <c r="U1510" s="52"/>
      <c r="V1510" s="52"/>
      <c r="W1510" s="55"/>
      <c r="X1510" s="52"/>
      <c r="Y1510" s="52"/>
      <c r="Z1510" s="52"/>
      <c r="AA1510" s="52"/>
      <c r="AB1510" s="52"/>
      <c r="AC1510" s="52"/>
      <c r="AD1510" s="52"/>
      <c r="AE1510" s="52"/>
      <c r="AF1510" s="52"/>
      <c r="AG1510" s="52"/>
      <c r="AH1510" s="52"/>
      <c r="AI1510" s="52"/>
      <c r="AJ1510" s="52"/>
      <c r="AK1510" s="52"/>
      <c r="AL1510" s="52"/>
      <c r="AM1510" s="52"/>
      <c r="AN1510" s="52"/>
      <c r="AO1510" s="52"/>
      <c r="AP1510" s="52"/>
      <c r="AQ1510" s="52"/>
      <c r="AR1510" s="52"/>
      <c r="AS1510" s="52"/>
      <c r="AT1510" s="52"/>
      <c r="AU1510" s="52"/>
      <c r="AV1510" s="52"/>
      <c r="AW1510" s="52"/>
      <c r="AX1510" s="52"/>
      <c r="AY1510" s="52"/>
      <c r="AZ1510" s="52"/>
      <c r="BA1510" s="52"/>
      <c r="BB1510" s="52"/>
      <c r="BC1510" s="52"/>
      <c r="BD1510" s="52"/>
      <c r="BE1510" s="52"/>
      <c r="BF1510" s="52"/>
      <c r="BG1510" s="52"/>
      <c r="BH1510" s="52"/>
      <c r="BI1510" s="52"/>
      <c r="BJ1510" s="52"/>
      <c r="BK1510" s="52"/>
      <c r="BL1510" s="52"/>
      <c r="BM1510" s="52"/>
      <c r="BN1510" s="52"/>
      <c r="BO1510" s="52"/>
      <c r="BP1510" s="52"/>
      <c r="BQ1510" s="52"/>
      <c r="BR1510" s="52"/>
      <c r="BS1510" s="52"/>
      <c r="BT1510" s="52"/>
      <c r="BU1510" s="52"/>
      <c r="BV1510" s="52"/>
      <c r="BW1510" s="52"/>
      <c r="BX1510" s="52"/>
      <c r="BY1510" s="52"/>
      <c r="BZ1510" s="52"/>
      <c r="CA1510" s="52"/>
      <c r="CB1510" s="52"/>
      <c r="CC1510" s="52"/>
      <c r="CD1510" s="52"/>
      <c r="CE1510" s="52"/>
      <c r="CF1510" s="52"/>
      <c r="CG1510" s="52"/>
      <c r="CH1510" s="52"/>
      <c r="CI1510" s="52"/>
      <c r="CJ1510" s="52"/>
      <c r="CK1510" s="52"/>
      <c r="CL1510" s="52"/>
      <c r="CM1510" s="52"/>
      <c r="CN1510" s="52"/>
      <c r="CO1510" s="52"/>
      <c r="CP1510" s="52"/>
      <c r="CQ1510" s="52"/>
      <c r="CR1510" s="52"/>
      <c r="CS1510" s="52"/>
      <c r="CT1510" s="52"/>
      <c r="CU1510" s="52"/>
      <c r="CV1510" s="52"/>
      <c r="CW1510" s="52"/>
      <c r="CX1510" s="52"/>
      <c r="CY1510" s="52"/>
      <c r="CZ1510" s="52"/>
      <c r="DA1510" s="52"/>
      <c r="DB1510" s="52"/>
      <c r="DC1510" s="52"/>
      <c r="DD1510" s="52"/>
      <c r="DE1510" s="52"/>
      <c r="DF1510" s="52"/>
      <c r="DG1510" s="52"/>
      <c r="DH1510" s="52"/>
      <c r="DI1510" s="52"/>
      <c r="DJ1510" s="52"/>
      <c r="DK1510" s="52"/>
      <c r="DL1510" s="52"/>
      <c r="DM1510" s="52"/>
      <c r="DN1510" s="52"/>
      <c r="DO1510" s="52"/>
      <c r="DP1510" s="52"/>
      <c r="DQ1510" s="52"/>
      <c r="DR1510" s="52"/>
      <c r="DS1510" s="52"/>
      <c r="DT1510" s="52"/>
      <c r="DU1510" s="52"/>
      <c r="DV1510" s="52"/>
      <c r="DW1510" s="52"/>
      <c r="DX1510" s="52"/>
      <c r="DY1510" s="52"/>
    </row>
    <row r="1511" spans="1:129" x14ac:dyDescent="0.25">
      <c r="A1511" s="19" t="s">
        <v>11</v>
      </c>
      <c r="B1511" s="5">
        <v>42</v>
      </c>
      <c r="D1511" s="5">
        <f t="shared" si="244"/>
        <v>42</v>
      </c>
      <c r="F1511" s="5">
        <f t="shared" si="245"/>
        <v>0</v>
      </c>
      <c r="I1511" s="52"/>
      <c r="J1511" s="103"/>
      <c r="K1511" s="55"/>
      <c r="L1511" s="52"/>
      <c r="M1511" s="55"/>
      <c r="N1511" s="52"/>
      <c r="O1511" s="52"/>
      <c r="P1511" s="95"/>
      <c r="Q1511" s="52"/>
      <c r="R1511" s="52"/>
      <c r="S1511" s="52"/>
      <c r="T1511" s="52"/>
      <c r="U1511" s="52"/>
      <c r="V1511" s="52"/>
      <c r="W1511" s="52"/>
      <c r="X1511" s="52"/>
      <c r="Y1511" s="52"/>
      <c r="Z1511" s="52"/>
      <c r="AA1511" s="52"/>
      <c r="AB1511" s="52"/>
      <c r="AC1511" s="52"/>
      <c r="AD1511" s="52"/>
      <c r="AE1511" s="52"/>
      <c r="AF1511" s="52"/>
      <c r="AG1511" s="52"/>
      <c r="AH1511" s="52"/>
      <c r="AI1511" s="52"/>
      <c r="AJ1511" s="52"/>
      <c r="AK1511" s="52"/>
      <c r="AL1511" s="52"/>
      <c r="AM1511" s="52"/>
      <c r="AN1511" s="52"/>
      <c r="AO1511" s="52"/>
      <c r="AP1511" s="52"/>
      <c r="AQ1511" s="52"/>
      <c r="AR1511" s="52"/>
      <c r="AS1511" s="52"/>
      <c r="AT1511" s="52"/>
      <c r="AU1511" s="52"/>
      <c r="AV1511" s="52"/>
      <c r="AW1511" s="52"/>
      <c r="AX1511" s="52"/>
      <c r="AY1511" s="52"/>
      <c r="AZ1511" s="52"/>
      <c r="BA1511" s="52"/>
      <c r="BB1511" s="52"/>
      <c r="BC1511" s="52"/>
      <c r="BD1511" s="52"/>
      <c r="BE1511" s="52"/>
      <c r="BF1511" s="52"/>
      <c r="BG1511" s="52"/>
      <c r="BH1511" s="52"/>
      <c r="BI1511" s="52"/>
      <c r="BJ1511" s="52"/>
      <c r="BK1511" s="52"/>
      <c r="BL1511" s="52"/>
      <c r="BM1511" s="52"/>
      <c r="BN1511" s="52"/>
      <c r="BO1511" s="52"/>
      <c r="BP1511" s="52"/>
      <c r="BQ1511" s="52"/>
      <c r="BR1511" s="52"/>
      <c r="BS1511" s="52"/>
      <c r="BT1511" s="52"/>
      <c r="BU1511" s="52"/>
      <c r="BV1511" s="52"/>
      <c r="BW1511" s="52"/>
      <c r="BX1511" s="52"/>
      <c r="BY1511" s="52"/>
      <c r="BZ1511" s="52"/>
      <c r="CA1511" s="52"/>
      <c r="CB1511" s="52"/>
      <c r="CC1511" s="52"/>
      <c r="CD1511" s="52"/>
      <c r="CE1511" s="52"/>
      <c r="CF1511" s="52"/>
      <c r="CG1511" s="52"/>
      <c r="CH1511" s="52"/>
      <c r="CI1511" s="52"/>
      <c r="CJ1511" s="52"/>
      <c r="CK1511" s="52"/>
      <c r="CL1511" s="52"/>
      <c r="CM1511" s="52"/>
      <c r="CN1511" s="52"/>
      <c r="CO1511" s="52"/>
      <c r="CP1511" s="52"/>
      <c r="CQ1511" s="52"/>
      <c r="CR1511" s="52"/>
      <c r="CS1511" s="52"/>
      <c r="CT1511" s="52"/>
      <c r="CU1511" s="52"/>
      <c r="CV1511" s="52"/>
      <c r="CW1511" s="52"/>
      <c r="CX1511" s="52"/>
      <c r="CY1511" s="52"/>
      <c r="CZ1511" s="52"/>
      <c r="DA1511" s="52"/>
      <c r="DB1511" s="52"/>
      <c r="DC1511" s="52"/>
      <c r="DD1511" s="52"/>
      <c r="DE1511" s="52"/>
      <c r="DF1511" s="52"/>
      <c r="DG1511" s="52"/>
      <c r="DH1511" s="52"/>
      <c r="DI1511" s="52"/>
      <c r="DJ1511" s="52"/>
      <c r="DK1511" s="52"/>
      <c r="DL1511" s="52"/>
      <c r="DM1511" s="52"/>
      <c r="DN1511" s="52"/>
      <c r="DO1511" s="52"/>
      <c r="DP1511" s="52"/>
      <c r="DQ1511" s="52"/>
      <c r="DR1511" s="52"/>
      <c r="DS1511" s="52"/>
      <c r="DT1511" s="52"/>
      <c r="DU1511" s="52"/>
      <c r="DV1511" s="52"/>
      <c r="DW1511" s="52"/>
      <c r="DX1511" s="52"/>
      <c r="DY1511" s="52"/>
    </row>
    <row r="1512" spans="1:129" x14ac:dyDescent="0.25">
      <c r="A1512" s="19" t="s">
        <v>12</v>
      </c>
      <c r="B1512" s="5">
        <v>42</v>
      </c>
      <c r="D1512" s="5">
        <f t="shared" si="244"/>
        <v>42</v>
      </c>
      <c r="F1512" s="5">
        <f t="shared" si="245"/>
        <v>0</v>
      </c>
      <c r="I1512" s="52"/>
      <c r="J1512" s="103"/>
      <c r="K1512" s="55"/>
      <c r="L1512" s="52"/>
      <c r="M1512" s="55"/>
      <c r="N1512" s="52"/>
      <c r="O1512" s="52"/>
      <c r="P1512" s="95"/>
      <c r="Q1512" s="52"/>
      <c r="R1512" s="52"/>
      <c r="S1512" s="52"/>
      <c r="T1512" s="52"/>
      <c r="U1512" s="52"/>
      <c r="V1512" s="52"/>
      <c r="W1512" s="52"/>
      <c r="X1512" s="52"/>
      <c r="Y1512" s="52"/>
      <c r="Z1512" s="52"/>
      <c r="AA1512" s="52"/>
      <c r="AB1512" s="52"/>
      <c r="AC1512" s="52"/>
      <c r="AD1512" s="52"/>
      <c r="AE1512" s="52"/>
      <c r="AF1512" s="52"/>
      <c r="AG1512" s="52"/>
      <c r="AH1512" s="52"/>
      <c r="AI1512" s="52"/>
      <c r="AJ1512" s="52"/>
      <c r="AK1512" s="52"/>
      <c r="AL1512" s="52"/>
      <c r="AM1512" s="52"/>
      <c r="AN1512" s="52"/>
      <c r="AO1512" s="52"/>
      <c r="AP1512" s="52"/>
      <c r="AQ1512" s="52"/>
      <c r="AR1512" s="52"/>
      <c r="AS1512" s="52"/>
      <c r="AT1512" s="52"/>
      <c r="AU1512" s="52"/>
      <c r="AV1512" s="52"/>
      <c r="AW1512" s="52"/>
      <c r="AX1512" s="52"/>
      <c r="AY1512" s="52"/>
      <c r="AZ1512" s="52"/>
      <c r="BA1512" s="52"/>
      <c r="BB1512" s="52"/>
      <c r="BC1512" s="52"/>
      <c r="BD1512" s="52"/>
      <c r="BE1512" s="52"/>
      <c r="BF1512" s="52"/>
      <c r="BG1512" s="52"/>
      <c r="BH1512" s="52"/>
      <c r="BI1512" s="52"/>
      <c r="BJ1512" s="52"/>
      <c r="BK1512" s="52"/>
      <c r="BL1512" s="52"/>
      <c r="BM1512" s="52"/>
      <c r="BN1512" s="52"/>
      <c r="BO1512" s="52"/>
      <c r="BP1512" s="52"/>
      <c r="BQ1512" s="52"/>
      <c r="BR1512" s="52"/>
      <c r="BS1512" s="52"/>
      <c r="BT1512" s="52"/>
      <c r="BU1512" s="52"/>
      <c r="BV1512" s="52"/>
      <c r="BW1512" s="52"/>
      <c r="BX1512" s="52"/>
      <c r="BY1512" s="52"/>
      <c r="BZ1512" s="52"/>
      <c r="CA1512" s="52"/>
      <c r="CB1512" s="52"/>
      <c r="CC1512" s="52"/>
      <c r="CD1512" s="52"/>
      <c r="CE1512" s="52"/>
      <c r="CF1512" s="52"/>
      <c r="CG1512" s="52"/>
      <c r="CH1512" s="52"/>
      <c r="CI1512" s="52"/>
      <c r="CJ1512" s="52"/>
      <c r="CK1512" s="52"/>
      <c r="CL1512" s="52"/>
      <c r="CM1512" s="52"/>
      <c r="CN1512" s="52"/>
      <c r="CO1512" s="52"/>
      <c r="CP1512" s="52"/>
      <c r="CQ1512" s="52"/>
      <c r="CR1512" s="52"/>
      <c r="CS1512" s="52"/>
      <c r="CT1512" s="52"/>
      <c r="CU1512" s="52"/>
      <c r="CV1512" s="52"/>
      <c r="CW1512" s="52"/>
      <c r="CX1512" s="52"/>
      <c r="CY1512" s="52"/>
      <c r="CZ1512" s="52"/>
      <c r="DA1512" s="52"/>
      <c r="DB1512" s="52"/>
      <c r="DC1512" s="52"/>
      <c r="DD1512" s="52"/>
      <c r="DE1512" s="52"/>
      <c r="DF1512" s="52"/>
      <c r="DG1512" s="52"/>
      <c r="DH1512" s="52"/>
      <c r="DI1512" s="52"/>
      <c r="DJ1512" s="52"/>
      <c r="DK1512" s="52"/>
      <c r="DL1512" s="52"/>
      <c r="DM1512" s="52"/>
      <c r="DN1512" s="52"/>
      <c r="DO1512" s="52"/>
      <c r="DP1512" s="52"/>
      <c r="DQ1512" s="52"/>
      <c r="DR1512" s="52"/>
      <c r="DS1512" s="52"/>
      <c r="DT1512" s="52"/>
      <c r="DU1512" s="52"/>
      <c r="DV1512" s="52"/>
      <c r="DW1512" s="52"/>
      <c r="DX1512" s="52"/>
      <c r="DY1512" s="52"/>
    </row>
    <row r="1513" spans="1:129" x14ac:dyDescent="0.25">
      <c r="A1513" s="19" t="s">
        <v>13</v>
      </c>
      <c r="B1513" s="5">
        <v>42</v>
      </c>
      <c r="D1513" s="5">
        <f t="shared" si="244"/>
        <v>42</v>
      </c>
      <c r="F1513" s="5">
        <f t="shared" si="245"/>
        <v>0</v>
      </c>
      <c r="I1513" s="52"/>
      <c r="J1513" s="103"/>
      <c r="K1513" s="55"/>
      <c r="L1513" s="52"/>
      <c r="M1513" s="55"/>
      <c r="N1513" s="52"/>
      <c r="O1513" s="52"/>
      <c r="P1513" s="95"/>
      <c r="Q1513" s="52"/>
      <c r="R1513" s="52"/>
      <c r="S1513" s="52"/>
      <c r="T1513" s="52"/>
      <c r="U1513" s="52"/>
      <c r="V1513" s="52"/>
      <c r="W1513" s="52"/>
      <c r="X1513" s="52"/>
      <c r="Y1513" s="52"/>
      <c r="Z1513" s="52"/>
      <c r="AA1513" s="52"/>
      <c r="AB1513" s="52"/>
      <c r="AC1513" s="52"/>
      <c r="AD1513" s="52"/>
      <c r="AE1513" s="52"/>
      <c r="AF1513" s="52"/>
      <c r="AG1513" s="52"/>
      <c r="AH1513" s="52"/>
      <c r="AI1513" s="52"/>
      <c r="AJ1513" s="52"/>
      <c r="AK1513" s="52"/>
      <c r="AL1513" s="52"/>
      <c r="AM1513" s="52"/>
      <c r="AN1513" s="52"/>
      <c r="AO1513" s="52"/>
      <c r="AP1513" s="52"/>
      <c r="AQ1513" s="52"/>
      <c r="AR1513" s="52"/>
      <c r="AS1513" s="52"/>
      <c r="AT1513" s="52"/>
      <c r="AU1513" s="52"/>
      <c r="AV1513" s="52"/>
      <c r="AW1513" s="52"/>
      <c r="AX1513" s="52"/>
      <c r="AY1513" s="52"/>
      <c r="AZ1513" s="52"/>
      <c r="BA1513" s="52"/>
      <c r="BB1513" s="52"/>
      <c r="BC1513" s="52"/>
      <c r="BD1513" s="52"/>
      <c r="BE1513" s="52"/>
      <c r="BF1513" s="52"/>
      <c r="BG1513" s="52"/>
      <c r="BH1513" s="52"/>
      <c r="BI1513" s="52"/>
      <c r="BJ1513" s="52"/>
      <c r="BK1513" s="52"/>
      <c r="BL1513" s="52"/>
      <c r="BM1513" s="52"/>
      <c r="BN1513" s="52"/>
      <c r="BO1513" s="52"/>
      <c r="BP1513" s="52"/>
      <c r="BQ1513" s="52"/>
      <c r="BR1513" s="52"/>
      <c r="BS1513" s="52"/>
      <c r="BT1513" s="52"/>
      <c r="BU1513" s="52"/>
      <c r="BV1513" s="52"/>
      <c r="BW1513" s="52"/>
      <c r="BX1513" s="52"/>
      <c r="BY1513" s="52"/>
      <c r="BZ1513" s="52"/>
      <c r="CA1513" s="52"/>
      <c r="CB1513" s="52"/>
      <c r="CC1513" s="52"/>
      <c r="CD1513" s="52"/>
      <c r="CE1513" s="52"/>
      <c r="CF1513" s="52"/>
      <c r="CG1513" s="52"/>
      <c r="CH1513" s="52"/>
      <c r="CI1513" s="52"/>
      <c r="CJ1513" s="52"/>
      <c r="CK1513" s="52"/>
      <c r="CL1513" s="52"/>
      <c r="CM1513" s="52"/>
      <c r="CN1513" s="52"/>
      <c r="CO1513" s="52"/>
      <c r="CP1513" s="52"/>
      <c r="CQ1513" s="52"/>
      <c r="CR1513" s="52"/>
      <c r="CS1513" s="52"/>
      <c r="CT1513" s="52"/>
      <c r="CU1513" s="52"/>
      <c r="CV1513" s="52"/>
      <c r="CW1513" s="52"/>
      <c r="CX1513" s="52"/>
      <c r="CY1513" s="52"/>
      <c r="CZ1513" s="52"/>
      <c r="DA1513" s="52"/>
      <c r="DB1513" s="52"/>
      <c r="DC1513" s="52"/>
      <c r="DD1513" s="52"/>
      <c r="DE1513" s="52"/>
      <c r="DF1513" s="52"/>
      <c r="DG1513" s="52"/>
      <c r="DH1513" s="52"/>
      <c r="DI1513" s="52"/>
      <c r="DJ1513" s="52"/>
      <c r="DK1513" s="52"/>
      <c r="DL1513" s="52"/>
      <c r="DM1513" s="52"/>
      <c r="DN1513" s="52"/>
      <c r="DO1513" s="52"/>
      <c r="DP1513" s="52"/>
      <c r="DQ1513" s="52"/>
      <c r="DR1513" s="52"/>
      <c r="DS1513" s="52"/>
      <c r="DT1513" s="52"/>
      <c r="DU1513" s="52"/>
      <c r="DV1513" s="52"/>
      <c r="DW1513" s="52"/>
      <c r="DX1513" s="52"/>
      <c r="DY1513" s="52"/>
    </row>
    <row r="1514" spans="1:129" x14ac:dyDescent="0.25">
      <c r="A1514" s="19" t="s">
        <v>14</v>
      </c>
      <c r="B1514" s="5">
        <v>42</v>
      </c>
      <c r="D1514" s="5">
        <f t="shared" si="244"/>
        <v>42</v>
      </c>
      <c r="F1514" s="5">
        <f t="shared" si="245"/>
        <v>0</v>
      </c>
      <c r="I1514" s="52"/>
      <c r="J1514" s="103"/>
      <c r="K1514" s="55"/>
      <c r="L1514" s="52"/>
      <c r="M1514" s="55"/>
      <c r="N1514" s="52"/>
      <c r="O1514" s="52"/>
      <c r="P1514" s="95"/>
      <c r="Q1514" s="52"/>
      <c r="R1514" s="52"/>
      <c r="S1514" s="52"/>
      <c r="T1514" s="52"/>
      <c r="U1514" s="52"/>
      <c r="V1514" s="52"/>
      <c r="W1514" s="52"/>
      <c r="X1514" s="52"/>
      <c r="Y1514" s="52"/>
      <c r="Z1514" s="52"/>
      <c r="AA1514" s="52"/>
      <c r="AB1514" s="52"/>
      <c r="AC1514" s="52"/>
      <c r="AD1514" s="52"/>
      <c r="AE1514" s="52"/>
      <c r="AF1514" s="52"/>
      <c r="AG1514" s="52"/>
      <c r="AH1514" s="52"/>
      <c r="AI1514" s="52"/>
      <c r="AJ1514" s="52"/>
      <c r="AK1514" s="52"/>
      <c r="AL1514" s="52"/>
      <c r="AM1514" s="52"/>
      <c r="AN1514" s="52"/>
      <c r="AO1514" s="52"/>
      <c r="AP1514" s="52"/>
      <c r="AQ1514" s="52"/>
      <c r="AR1514" s="52"/>
      <c r="AS1514" s="52"/>
      <c r="AT1514" s="52"/>
      <c r="AU1514" s="52"/>
      <c r="AV1514" s="52"/>
      <c r="AW1514" s="52"/>
      <c r="AX1514" s="52"/>
      <c r="AY1514" s="52"/>
      <c r="AZ1514" s="52"/>
      <c r="BA1514" s="52"/>
      <c r="BB1514" s="52"/>
      <c r="BC1514" s="52"/>
      <c r="BD1514" s="52"/>
      <c r="BE1514" s="52"/>
      <c r="BF1514" s="52"/>
      <c r="BG1514" s="52"/>
      <c r="BH1514" s="52"/>
      <c r="BI1514" s="52"/>
      <c r="BJ1514" s="52"/>
      <c r="BK1514" s="52"/>
      <c r="BL1514" s="52"/>
      <c r="BM1514" s="52"/>
      <c r="BN1514" s="52"/>
      <c r="BO1514" s="52"/>
      <c r="BP1514" s="52"/>
      <c r="BQ1514" s="52"/>
      <c r="BR1514" s="52"/>
      <c r="BS1514" s="52"/>
      <c r="BT1514" s="52"/>
      <c r="BU1514" s="52"/>
      <c r="BV1514" s="52"/>
      <c r="BW1514" s="52"/>
      <c r="BX1514" s="52"/>
      <c r="BY1514" s="52"/>
      <c r="BZ1514" s="52"/>
      <c r="CA1514" s="52"/>
      <c r="CB1514" s="52"/>
      <c r="CC1514" s="52"/>
      <c r="CD1514" s="52"/>
      <c r="CE1514" s="52"/>
      <c r="CF1514" s="52"/>
      <c r="CG1514" s="52"/>
      <c r="CH1514" s="52"/>
      <c r="CI1514" s="52"/>
      <c r="CJ1514" s="52"/>
      <c r="CK1514" s="52"/>
      <c r="CL1514" s="52"/>
      <c r="CM1514" s="52"/>
      <c r="CN1514" s="52"/>
      <c r="CO1514" s="52"/>
      <c r="CP1514" s="52"/>
      <c r="CQ1514" s="52"/>
      <c r="CR1514" s="52"/>
      <c r="CS1514" s="52"/>
      <c r="CT1514" s="52"/>
      <c r="CU1514" s="52"/>
      <c r="CV1514" s="52"/>
      <c r="CW1514" s="52"/>
      <c r="CX1514" s="52"/>
      <c r="CY1514" s="52"/>
      <c r="CZ1514" s="52"/>
      <c r="DA1514" s="52"/>
      <c r="DB1514" s="52"/>
      <c r="DC1514" s="52"/>
      <c r="DD1514" s="52"/>
      <c r="DE1514" s="52"/>
      <c r="DF1514" s="52"/>
      <c r="DG1514" s="52"/>
      <c r="DH1514" s="52"/>
      <c r="DI1514" s="52"/>
      <c r="DJ1514" s="52"/>
      <c r="DK1514" s="52"/>
      <c r="DL1514" s="52"/>
      <c r="DM1514" s="52"/>
      <c r="DN1514" s="52"/>
      <c r="DO1514" s="52"/>
      <c r="DP1514" s="52"/>
      <c r="DQ1514" s="52"/>
      <c r="DR1514" s="52"/>
      <c r="DS1514" s="52"/>
      <c r="DT1514" s="52"/>
      <c r="DU1514" s="52"/>
      <c r="DV1514" s="52"/>
      <c r="DW1514" s="52"/>
      <c r="DX1514" s="52"/>
      <c r="DY1514" s="52"/>
    </row>
    <row r="1515" spans="1:129" x14ac:dyDescent="0.25">
      <c r="A1515" s="19" t="s">
        <v>15</v>
      </c>
      <c r="B1515" s="5">
        <v>42</v>
      </c>
      <c r="D1515" s="5">
        <f t="shared" si="244"/>
        <v>42</v>
      </c>
      <c r="F1515" s="5">
        <f t="shared" si="245"/>
        <v>0</v>
      </c>
      <c r="I1515" s="52"/>
      <c r="J1515" s="103"/>
      <c r="K1515" s="55"/>
      <c r="L1515" s="52"/>
      <c r="M1515" s="55"/>
      <c r="N1515" s="52"/>
      <c r="O1515" s="52"/>
      <c r="P1515" s="95"/>
      <c r="Q1515" s="52"/>
      <c r="R1515" s="52"/>
      <c r="S1515" s="52"/>
      <c r="T1515" s="52"/>
      <c r="U1515" s="52"/>
      <c r="V1515" s="52"/>
      <c r="W1515" s="52"/>
      <c r="X1515" s="52"/>
      <c r="Y1515" s="52"/>
      <c r="Z1515" s="52"/>
      <c r="AA1515" s="52"/>
      <c r="AB1515" s="52"/>
      <c r="AC1515" s="52"/>
      <c r="AD1515" s="52"/>
      <c r="AE1515" s="52"/>
      <c r="AF1515" s="52"/>
      <c r="AG1515" s="52"/>
      <c r="AH1515" s="52"/>
      <c r="AI1515" s="52"/>
      <c r="AJ1515" s="52"/>
      <c r="AK1515" s="52"/>
      <c r="AL1515" s="52"/>
      <c r="AM1515" s="52"/>
      <c r="AN1515" s="52"/>
      <c r="AO1515" s="52"/>
      <c r="AP1515" s="52"/>
      <c r="AQ1515" s="52"/>
      <c r="AR1515" s="52"/>
      <c r="AS1515" s="52"/>
      <c r="AT1515" s="52"/>
      <c r="AU1515" s="52"/>
      <c r="AV1515" s="52"/>
      <c r="AW1515" s="52"/>
      <c r="AX1515" s="52"/>
      <c r="AY1515" s="52"/>
      <c r="AZ1515" s="52"/>
      <c r="BA1515" s="52"/>
      <c r="BB1515" s="52"/>
      <c r="BC1515" s="52"/>
      <c r="BD1515" s="52"/>
      <c r="BE1515" s="52"/>
      <c r="BF1515" s="52"/>
      <c r="BG1515" s="52"/>
      <c r="BH1515" s="52"/>
      <c r="BI1515" s="52"/>
      <c r="BJ1515" s="52"/>
      <c r="BK1515" s="52"/>
      <c r="BL1515" s="52"/>
      <c r="BM1515" s="52"/>
      <c r="BN1515" s="52"/>
      <c r="BO1515" s="52"/>
      <c r="BP1515" s="52"/>
      <c r="BQ1515" s="52"/>
      <c r="BR1515" s="52"/>
      <c r="BS1515" s="52"/>
      <c r="BT1515" s="52"/>
      <c r="BU1515" s="52"/>
      <c r="BV1515" s="52"/>
      <c r="BW1515" s="52"/>
      <c r="BX1515" s="52"/>
      <c r="BY1515" s="52"/>
      <c r="BZ1515" s="52"/>
      <c r="CA1515" s="52"/>
      <c r="CB1515" s="52"/>
      <c r="CC1515" s="52"/>
      <c r="CD1515" s="52"/>
      <c r="CE1515" s="52"/>
      <c r="CF1515" s="52"/>
      <c r="CG1515" s="52"/>
      <c r="CH1515" s="52"/>
      <c r="CI1515" s="52"/>
      <c r="CJ1515" s="52"/>
      <c r="CK1515" s="52"/>
      <c r="CL1515" s="52"/>
      <c r="CM1515" s="52"/>
      <c r="CN1515" s="52"/>
      <c r="CO1515" s="52"/>
      <c r="CP1515" s="52"/>
      <c r="CQ1515" s="52"/>
      <c r="CR1515" s="52"/>
      <c r="CS1515" s="52"/>
      <c r="CT1515" s="52"/>
      <c r="CU1515" s="52"/>
      <c r="CV1515" s="52"/>
      <c r="CW1515" s="52"/>
      <c r="CX1515" s="52"/>
      <c r="CY1515" s="52"/>
      <c r="CZ1515" s="52"/>
      <c r="DA1515" s="52"/>
      <c r="DB1515" s="52"/>
      <c r="DC1515" s="52"/>
      <c r="DD1515" s="52"/>
      <c r="DE1515" s="52"/>
      <c r="DF1515" s="52"/>
      <c r="DG1515" s="52"/>
      <c r="DH1515" s="52"/>
      <c r="DI1515" s="52"/>
      <c r="DJ1515" s="52"/>
      <c r="DK1515" s="52"/>
      <c r="DL1515" s="52"/>
      <c r="DM1515" s="52"/>
      <c r="DN1515" s="52"/>
      <c r="DO1515" s="52"/>
      <c r="DP1515" s="52"/>
      <c r="DQ1515" s="52"/>
      <c r="DR1515" s="52"/>
      <c r="DS1515" s="52"/>
      <c r="DT1515" s="52"/>
      <c r="DU1515" s="52"/>
      <c r="DV1515" s="52"/>
      <c r="DW1515" s="52"/>
      <c r="DX1515" s="52"/>
      <c r="DY1515" s="52"/>
    </row>
    <row r="1516" spans="1:129" x14ac:dyDescent="0.25">
      <c r="A1516" s="6" t="s">
        <v>16</v>
      </c>
      <c r="B1516" s="7">
        <f>SUM(B1504:B1515)</f>
        <v>500</v>
      </c>
      <c r="D1516" s="23">
        <f>SUM(D1504:D1515)</f>
        <v>500</v>
      </c>
      <c r="F1516" s="7">
        <f>SUM(F1504:F1515)</f>
        <v>0</v>
      </c>
      <c r="I1516" s="52"/>
      <c r="J1516" s="103"/>
      <c r="K1516" s="55"/>
      <c r="L1516" s="52"/>
      <c r="M1516" s="55"/>
      <c r="N1516" s="52"/>
      <c r="O1516" s="52"/>
      <c r="P1516" s="95"/>
      <c r="Q1516" s="52"/>
      <c r="R1516" s="52"/>
      <c r="S1516" s="52"/>
      <c r="T1516" s="52"/>
      <c r="U1516" s="52"/>
      <c r="V1516" s="52"/>
      <c r="W1516" s="52"/>
      <c r="X1516" s="52"/>
      <c r="Y1516" s="52"/>
      <c r="Z1516" s="52"/>
      <c r="AA1516" s="52"/>
      <c r="AB1516" s="52"/>
      <c r="AC1516" s="52"/>
      <c r="AD1516" s="52"/>
      <c r="AE1516" s="52"/>
      <c r="AF1516" s="52"/>
      <c r="AG1516" s="52"/>
      <c r="AH1516" s="52"/>
      <c r="AI1516" s="52"/>
      <c r="AJ1516" s="52"/>
      <c r="AK1516" s="52"/>
      <c r="AL1516" s="52"/>
      <c r="AM1516" s="52"/>
      <c r="AN1516" s="52"/>
      <c r="AO1516" s="52"/>
      <c r="AP1516" s="52"/>
      <c r="AQ1516" s="52"/>
      <c r="AR1516" s="52"/>
      <c r="AS1516" s="52"/>
      <c r="AT1516" s="52"/>
      <c r="AU1516" s="52"/>
      <c r="AV1516" s="52"/>
      <c r="AW1516" s="52"/>
      <c r="AX1516" s="52"/>
      <c r="AY1516" s="52"/>
      <c r="AZ1516" s="52"/>
      <c r="BA1516" s="52"/>
      <c r="BB1516" s="52"/>
      <c r="BC1516" s="52"/>
      <c r="BD1516" s="52"/>
      <c r="BE1516" s="52"/>
      <c r="BF1516" s="52"/>
      <c r="BG1516" s="52"/>
      <c r="BH1516" s="52"/>
      <c r="BI1516" s="52"/>
      <c r="BJ1516" s="52"/>
      <c r="BK1516" s="52"/>
      <c r="BL1516" s="52"/>
      <c r="BM1516" s="52"/>
      <c r="BN1516" s="52"/>
      <c r="BO1516" s="52"/>
      <c r="BP1516" s="52"/>
      <c r="BQ1516" s="52"/>
      <c r="BR1516" s="52"/>
      <c r="BS1516" s="52"/>
      <c r="BT1516" s="52"/>
      <c r="BU1516" s="52"/>
      <c r="BV1516" s="52"/>
      <c r="BW1516" s="52"/>
      <c r="BX1516" s="52"/>
      <c r="BY1516" s="52"/>
      <c r="BZ1516" s="52"/>
      <c r="CA1516" s="52"/>
      <c r="CB1516" s="52"/>
      <c r="CC1516" s="52"/>
      <c r="CD1516" s="52"/>
      <c r="CE1516" s="52"/>
      <c r="CF1516" s="52"/>
      <c r="CG1516" s="52"/>
      <c r="CH1516" s="52"/>
      <c r="CI1516" s="52"/>
      <c r="CJ1516" s="52"/>
      <c r="CK1516" s="52"/>
      <c r="CL1516" s="52"/>
      <c r="CM1516" s="52"/>
      <c r="CN1516" s="52"/>
      <c r="CO1516" s="52"/>
      <c r="CP1516" s="52"/>
      <c r="CQ1516" s="52"/>
      <c r="CR1516" s="52"/>
      <c r="CS1516" s="52"/>
      <c r="CT1516" s="52"/>
      <c r="CU1516" s="52"/>
      <c r="CV1516" s="52"/>
      <c r="CW1516" s="52"/>
      <c r="CX1516" s="52"/>
      <c r="CY1516" s="52"/>
      <c r="CZ1516" s="52"/>
      <c r="DA1516" s="52"/>
      <c r="DB1516" s="52"/>
      <c r="DC1516" s="52"/>
      <c r="DD1516" s="52"/>
      <c r="DE1516" s="52"/>
      <c r="DF1516" s="52"/>
      <c r="DG1516" s="52"/>
      <c r="DH1516" s="52"/>
      <c r="DI1516" s="52"/>
      <c r="DJ1516" s="52"/>
      <c r="DK1516" s="52"/>
      <c r="DL1516" s="52"/>
      <c r="DM1516" s="52"/>
      <c r="DN1516" s="52"/>
      <c r="DO1516" s="52"/>
      <c r="DP1516" s="52"/>
      <c r="DQ1516" s="52"/>
      <c r="DR1516" s="52"/>
      <c r="DS1516" s="52"/>
      <c r="DT1516" s="52"/>
      <c r="DU1516" s="52"/>
      <c r="DV1516" s="52"/>
      <c r="DW1516" s="52"/>
      <c r="DX1516" s="52"/>
      <c r="DY1516" s="52"/>
    </row>
    <row r="1517" spans="1:129" x14ac:dyDescent="0.25">
      <c r="I1517" s="52"/>
      <c r="J1517" s="103"/>
      <c r="K1517" s="55"/>
      <c r="L1517" s="52"/>
      <c r="M1517" s="55"/>
      <c r="N1517" s="52"/>
      <c r="O1517" s="52"/>
      <c r="P1517" s="95"/>
      <c r="Q1517" s="52"/>
      <c r="R1517" s="52"/>
      <c r="S1517" s="52"/>
      <c r="T1517" s="52"/>
      <c r="U1517" s="52"/>
      <c r="V1517" s="52"/>
      <c r="W1517" s="52"/>
      <c r="X1517" s="52"/>
      <c r="Y1517" s="52"/>
      <c r="Z1517" s="52"/>
      <c r="AA1517" s="52"/>
      <c r="AB1517" s="52"/>
      <c r="AC1517" s="52"/>
      <c r="AD1517" s="52"/>
      <c r="AE1517" s="52"/>
      <c r="AF1517" s="52"/>
      <c r="AG1517" s="52"/>
      <c r="AH1517" s="52"/>
      <c r="AI1517" s="52"/>
      <c r="AJ1517" s="52"/>
      <c r="AK1517" s="52"/>
      <c r="AL1517" s="52"/>
      <c r="AM1517" s="52"/>
      <c r="AN1517" s="52"/>
      <c r="AO1517" s="52"/>
      <c r="AP1517" s="52"/>
      <c r="AQ1517" s="52"/>
      <c r="AR1517" s="52"/>
      <c r="AS1517" s="52"/>
      <c r="AT1517" s="52"/>
      <c r="AU1517" s="52"/>
      <c r="AV1517" s="52"/>
      <c r="AW1517" s="52"/>
      <c r="AX1517" s="52"/>
      <c r="AY1517" s="52"/>
      <c r="AZ1517" s="52"/>
      <c r="BA1517" s="52"/>
      <c r="BB1517" s="52"/>
      <c r="BC1517" s="52"/>
      <c r="BD1517" s="52"/>
      <c r="BE1517" s="52"/>
      <c r="BF1517" s="52"/>
      <c r="BG1517" s="52"/>
      <c r="BH1517" s="52"/>
      <c r="BI1517" s="52"/>
      <c r="BJ1517" s="52"/>
      <c r="BK1517" s="52"/>
      <c r="BL1517" s="52"/>
      <c r="BM1517" s="52"/>
      <c r="BN1517" s="52"/>
      <c r="BO1517" s="52"/>
      <c r="BP1517" s="52"/>
      <c r="BQ1517" s="52"/>
      <c r="BR1517" s="52"/>
      <c r="BS1517" s="52"/>
      <c r="BT1517" s="52"/>
      <c r="BU1517" s="52"/>
      <c r="BV1517" s="52"/>
      <c r="BW1517" s="52"/>
      <c r="BX1517" s="52"/>
      <c r="BY1517" s="52"/>
      <c r="BZ1517" s="52"/>
      <c r="CA1517" s="52"/>
      <c r="CB1517" s="52"/>
      <c r="CC1517" s="52"/>
      <c r="CD1517" s="52"/>
      <c r="CE1517" s="52"/>
      <c r="CF1517" s="52"/>
      <c r="CG1517" s="52"/>
      <c r="CH1517" s="52"/>
      <c r="CI1517" s="52"/>
      <c r="CJ1517" s="52"/>
      <c r="CK1517" s="52"/>
      <c r="CL1517" s="52"/>
      <c r="CM1517" s="52"/>
      <c r="CN1517" s="52"/>
      <c r="CO1517" s="52"/>
      <c r="CP1517" s="52"/>
      <c r="CQ1517" s="52"/>
      <c r="CR1517" s="52"/>
      <c r="CS1517" s="52"/>
      <c r="CT1517" s="52"/>
      <c r="CU1517" s="52"/>
      <c r="CV1517" s="52"/>
      <c r="CW1517" s="52"/>
      <c r="CX1517" s="52"/>
      <c r="CY1517" s="52"/>
      <c r="CZ1517" s="52"/>
      <c r="DA1517" s="52"/>
      <c r="DB1517" s="52"/>
      <c r="DC1517" s="52"/>
      <c r="DD1517" s="52"/>
      <c r="DE1517" s="52"/>
      <c r="DF1517" s="52"/>
      <c r="DG1517" s="52"/>
      <c r="DH1517" s="52"/>
      <c r="DI1517" s="52"/>
      <c r="DJ1517" s="52"/>
      <c r="DK1517" s="52"/>
      <c r="DL1517" s="52"/>
      <c r="DM1517" s="52"/>
      <c r="DN1517" s="52"/>
      <c r="DO1517" s="52"/>
      <c r="DP1517" s="52"/>
      <c r="DQ1517" s="52"/>
      <c r="DR1517" s="52"/>
      <c r="DS1517" s="52"/>
      <c r="DT1517" s="52"/>
      <c r="DU1517" s="52"/>
      <c r="DV1517" s="52"/>
      <c r="DW1517" s="52"/>
      <c r="DX1517" s="52"/>
      <c r="DY1517" s="52"/>
    </row>
    <row r="1518" spans="1:129" x14ac:dyDescent="0.25">
      <c r="I1518" s="52"/>
      <c r="J1518" s="103"/>
      <c r="K1518" s="55"/>
      <c r="L1518" s="52"/>
      <c r="M1518" s="55"/>
      <c r="N1518" s="52"/>
      <c r="O1518" s="52"/>
      <c r="P1518" s="95"/>
      <c r="Q1518" s="52"/>
      <c r="R1518" s="52"/>
      <c r="S1518" s="52"/>
      <c r="T1518" s="52"/>
      <c r="U1518" s="52"/>
      <c r="V1518" s="52"/>
      <c r="W1518" s="52"/>
      <c r="X1518" s="52"/>
      <c r="Y1518" s="52"/>
      <c r="Z1518" s="52"/>
      <c r="AA1518" s="52"/>
      <c r="AB1518" s="52"/>
      <c r="AC1518" s="52"/>
      <c r="AD1518" s="52"/>
      <c r="AE1518" s="52"/>
      <c r="AF1518" s="52"/>
      <c r="AG1518" s="52"/>
      <c r="AH1518" s="52"/>
      <c r="AI1518" s="52"/>
      <c r="AJ1518" s="52"/>
      <c r="AK1518" s="52"/>
      <c r="AL1518" s="52"/>
      <c r="AM1518" s="52"/>
      <c r="AN1518" s="52"/>
      <c r="AO1518" s="52"/>
      <c r="AP1518" s="52"/>
      <c r="AQ1518" s="52"/>
      <c r="AR1518" s="52"/>
      <c r="AS1518" s="52"/>
      <c r="AT1518" s="52"/>
      <c r="AU1518" s="52"/>
      <c r="AV1518" s="52"/>
      <c r="AW1518" s="52"/>
      <c r="AX1518" s="52"/>
      <c r="AY1518" s="52"/>
      <c r="AZ1518" s="52"/>
      <c r="BA1518" s="52"/>
      <c r="BB1518" s="52"/>
      <c r="BC1518" s="52"/>
      <c r="BD1518" s="52"/>
      <c r="BE1518" s="52"/>
      <c r="BF1518" s="52"/>
      <c r="BG1518" s="52"/>
      <c r="BH1518" s="52"/>
      <c r="BI1518" s="52"/>
      <c r="BJ1518" s="52"/>
      <c r="BK1518" s="52"/>
      <c r="BL1518" s="52"/>
      <c r="BM1518" s="52"/>
      <c r="BN1518" s="52"/>
      <c r="BO1518" s="52"/>
      <c r="BP1518" s="52"/>
      <c r="BQ1518" s="52"/>
      <c r="BR1518" s="52"/>
      <c r="BS1518" s="52"/>
      <c r="BT1518" s="52"/>
      <c r="BU1518" s="52"/>
      <c r="BV1518" s="52"/>
      <c r="BW1518" s="52"/>
      <c r="BX1518" s="52"/>
      <c r="BY1518" s="52"/>
      <c r="BZ1518" s="52"/>
      <c r="CA1518" s="52"/>
      <c r="CB1518" s="52"/>
      <c r="CC1518" s="52"/>
      <c r="CD1518" s="52"/>
      <c r="CE1518" s="52"/>
      <c r="CF1518" s="52"/>
      <c r="CG1518" s="52"/>
      <c r="CH1518" s="52"/>
      <c r="CI1518" s="52"/>
      <c r="CJ1518" s="52"/>
      <c r="CK1518" s="52"/>
      <c r="CL1518" s="52"/>
      <c r="CM1518" s="52"/>
      <c r="CN1518" s="52"/>
      <c r="CO1518" s="52"/>
      <c r="CP1518" s="52"/>
      <c r="CQ1518" s="52"/>
      <c r="CR1518" s="52"/>
      <c r="CS1518" s="52"/>
      <c r="CT1518" s="52"/>
      <c r="CU1518" s="52"/>
      <c r="CV1518" s="52"/>
      <c r="CW1518" s="52"/>
      <c r="CX1518" s="52"/>
      <c r="CY1518" s="52"/>
      <c r="CZ1518" s="52"/>
      <c r="DA1518" s="52"/>
      <c r="DB1518" s="52"/>
      <c r="DC1518" s="52"/>
      <c r="DD1518" s="52"/>
      <c r="DE1518" s="52"/>
      <c r="DF1518" s="52"/>
      <c r="DG1518" s="52"/>
      <c r="DH1518" s="52"/>
      <c r="DI1518" s="52"/>
      <c r="DJ1518" s="52"/>
      <c r="DK1518" s="52"/>
      <c r="DL1518" s="52"/>
      <c r="DM1518" s="52"/>
      <c r="DN1518" s="52"/>
      <c r="DO1518" s="52"/>
      <c r="DP1518" s="52"/>
      <c r="DQ1518" s="52"/>
      <c r="DR1518" s="52"/>
      <c r="DS1518" s="52"/>
      <c r="DT1518" s="52"/>
      <c r="DU1518" s="52"/>
      <c r="DV1518" s="52"/>
      <c r="DW1518" s="52"/>
      <c r="DX1518" s="52"/>
      <c r="DY1518" s="52"/>
    </row>
    <row r="1519" spans="1:129" ht="20.100000000000001" customHeight="1" x14ac:dyDescent="0.25">
      <c r="A1519" s="22">
        <v>35201</v>
      </c>
      <c r="B1519" s="175" t="s">
        <v>68</v>
      </c>
      <c r="C1519" s="175"/>
      <c r="D1519" s="175"/>
      <c r="E1519" s="175"/>
      <c r="F1519" s="175"/>
      <c r="G1519" s="175"/>
      <c r="H1519" s="175"/>
      <c r="I1519" s="52"/>
      <c r="J1519" s="103"/>
      <c r="K1519" s="55"/>
      <c r="L1519" s="52"/>
      <c r="M1519" s="55"/>
      <c r="N1519" s="52"/>
      <c r="O1519" s="52"/>
      <c r="P1519" s="95"/>
      <c r="Q1519" s="52"/>
      <c r="R1519" s="52"/>
      <c r="S1519" s="52"/>
      <c r="T1519" s="52"/>
      <c r="U1519" s="52"/>
      <c r="V1519" s="52"/>
      <c r="W1519" s="52"/>
      <c r="X1519" s="52"/>
      <c r="Y1519" s="52"/>
      <c r="Z1519" s="52"/>
      <c r="AA1519" s="52"/>
      <c r="AB1519" s="52"/>
      <c r="AC1519" s="52"/>
      <c r="AD1519" s="52"/>
      <c r="AE1519" s="52"/>
      <c r="AF1519" s="52"/>
      <c r="AG1519" s="52"/>
      <c r="AH1519" s="52"/>
      <c r="AI1519" s="52"/>
      <c r="AJ1519" s="52"/>
      <c r="AK1519" s="52"/>
      <c r="AL1519" s="52"/>
      <c r="AM1519" s="52"/>
      <c r="AN1519" s="52"/>
      <c r="AO1519" s="52"/>
      <c r="AP1519" s="52"/>
      <c r="AQ1519" s="52"/>
      <c r="AR1519" s="52"/>
      <c r="AS1519" s="52"/>
      <c r="AT1519" s="52"/>
      <c r="AU1519" s="52"/>
      <c r="AV1519" s="52"/>
      <c r="AW1519" s="52"/>
      <c r="AX1519" s="52"/>
      <c r="AY1519" s="52"/>
      <c r="AZ1519" s="52"/>
      <c r="BA1519" s="52"/>
      <c r="BB1519" s="52"/>
      <c r="BC1519" s="52"/>
      <c r="BD1519" s="52"/>
      <c r="BE1519" s="52"/>
      <c r="BF1519" s="52"/>
      <c r="BG1519" s="52"/>
      <c r="BH1519" s="52"/>
      <c r="BI1519" s="52"/>
      <c r="BJ1519" s="52"/>
      <c r="BK1519" s="52"/>
      <c r="BL1519" s="52"/>
      <c r="BM1519" s="52"/>
      <c r="BN1519" s="52"/>
      <c r="BO1519" s="52"/>
      <c r="BP1519" s="52"/>
      <c r="BQ1519" s="52"/>
      <c r="BR1519" s="52"/>
      <c r="BS1519" s="52"/>
      <c r="BT1519" s="52"/>
      <c r="BU1519" s="52"/>
      <c r="BV1519" s="52"/>
      <c r="BW1519" s="52"/>
      <c r="BX1519" s="52"/>
      <c r="BY1519" s="52"/>
      <c r="BZ1519" s="52"/>
      <c r="CA1519" s="52"/>
      <c r="CB1519" s="52"/>
      <c r="CC1519" s="52"/>
      <c r="CD1519" s="52"/>
      <c r="CE1519" s="52"/>
      <c r="CF1519" s="52"/>
      <c r="CG1519" s="52"/>
      <c r="CH1519" s="52"/>
      <c r="CI1519" s="52"/>
      <c r="CJ1519" s="52"/>
      <c r="CK1519" s="52"/>
      <c r="CL1519" s="52"/>
      <c r="CM1519" s="52"/>
      <c r="CN1519" s="52"/>
      <c r="CO1519" s="52"/>
      <c r="CP1519" s="52"/>
      <c r="CQ1519" s="52"/>
      <c r="CR1519" s="52"/>
      <c r="CS1519" s="52"/>
      <c r="CT1519" s="52"/>
      <c r="CU1519" s="52"/>
      <c r="CV1519" s="52"/>
      <c r="CW1519" s="52"/>
      <c r="CX1519" s="52"/>
      <c r="CY1519" s="52"/>
      <c r="CZ1519" s="52"/>
      <c r="DA1519" s="52"/>
      <c r="DB1519" s="52"/>
      <c r="DC1519" s="52"/>
      <c r="DD1519" s="52"/>
      <c r="DE1519" s="52"/>
      <c r="DF1519" s="52"/>
      <c r="DG1519" s="52"/>
      <c r="DH1519" s="52"/>
      <c r="DI1519" s="52"/>
      <c r="DJ1519" s="52"/>
      <c r="DK1519" s="52"/>
      <c r="DL1519" s="52"/>
      <c r="DM1519" s="52"/>
      <c r="DN1519" s="52"/>
      <c r="DO1519" s="52"/>
      <c r="DP1519" s="52"/>
      <c r="DQ1519" s="52"/>
      <c r="DR1519" s="52"/>
      <c r="DS1519" s="52"/>
      <c r="DT1519" s="52"/>
      <c r="DU1519" s="52"/>
      <c r="DV1519" s="52"/>
      <c r="DW1519" s="52"/>
      <c r="DX1519" s="52"/>
      <c r="DY1519" s="52"/>
    </row>
    <row r="1520" spans="1:129" x14ac:dyDescent="0.25">
      <c r="B1520" s="175"/>
      <c r="C1520" s="175"/>
      <c r="D1520" s="175"/>
      <c r="E1520" s="175"/>
      <c r="F1520" s="175"/>
      <c r="G1520" s="175"/>
      <c r="H1520" s="175"/>
      <c r="I1520" s="52"/>
      <c r="J1520" s="103"/>
      <c r="K1520" s="55"/>
      <c r="L1520" s="52"/>
      <c r="M1520" s="55"/>
      <c r="N1520" s="52"/>
      <c r="O1520" s="52"/>
      <c r="P1520" s="95"/>
      <c r="Q1520" s="52"/>
      <c r="R1520" s="52"/>
      <c r="S1520" s="52"/>
      <c r="T1520" s="52"/>
      <c r="U1520" s="52"/>
      <c r="V1520" s="52"/>
      <c r="W1520" s="52"/>
      <c r="X1520" s="52"/>
      <c r="Y1520" s="52"/>
      <c r="Z1520" s="52"/>
      <c r="AA1520" s="52"/>
      <c r="AB1520" s="52"/>
      <c r="AC1520" s="52"/>
      <c r="AD1520" s="52"/>
      <c r="AE1520" s="52"/>
      <c r="AF1520" s="52"/>
      <c r="AG1520" s="52"/>
      <c r="AH1520" s="52"/>
      <c r="AI1520" s="52"/>
      <c r="AJ1520" s="52"/>
      <c r="AK1520" s="52"/>
      <c r="AL1520" s="52"/>
      <c r="AM1520" s="52"/>
      <c r="AN1520" s="52"/>
      <c r="AO1520" s="52"/>
      <c r="AP1520" s="52"/>
      <c r="AQ1520" s="52"/>
      <c r="AR1520" s="52"/>
      <c r="AS1520" s="52"/>
      <c r="AT1520" s="52"/>
      <c r="AU1520" s="52"/>
      <c r="AV1520" s="52"/>
      <c r="AW1520" s="52"/>
      <c r="AX1520" s="52"/>
      <c r="AY1520" s="52"/>
      <c r="AZ1520" s="52"/>
      <c r="BA1520" s="52"/>
      <c r="BB1520" s="52"/>
      <c r="BC1520" s="52"/>
      <c r="BD1520" s="52"/>
      <c r="BE1520" s="52"/>
      <c r="BF1520" s="52"/>
      <c r="BG1520" s="52"/>
      <c r="BH1520" s="52"/>
      <c r="BI1520" s="52"/>
      <c r="BJ1520" s="52"/>
      <c r="BK1520" s="52"/>
      <c r="BL1520" s="52"/>
      <c r="BM1520" s="52"/>
      <c r="BN1520" s="52"/>
      <c r="BO1520" s="52"/>
      <c r="BP1520" s="52"/>
      <c r="BQ1520" s="52"/>
      <c r="BR1520" s="52"/>
      <c r="BS1520" s="52"/>
      <c r="BT1520" s="52"/>
      <c r="BU1520" s="52"/>
      <c r="BV1520" s="52"/>
      <c r="BW1520" s="52"/>
      <c r="BX1520" s="52"/>
      <c r="BY1520" s="52"/>
      <c r="BZ1520" s="52"/>
      <c r="CA1520" s="52"/>
      <c r="CB1520" s="52"/>
      <c r="CC1520" s="52"/>
      <c r="CD1520" s="52"/>
      <c r="CE1520" s="52"/>
      <c r="CF1520" s="52"/>
      <c r="CG1520" s="52"/>
      <c r="CH1520" s="52"/>
      <c r="CI1520" s="52"/>
      <c r="CJ1520" s="52"/>
      <c r="CK1520" s="52"/>
      <c r="CL1520" s="52"/>
      <c r="CM1520" s="52"/>
      <c r="CN1520" s="52"/>
      <c r="CO1520" s="52"/>
      <c r="CP1520" s="52"/>
      <c r="CQ1520" s="52"/>
      <c r="CR1520" s="52"/>
      <c r="CS1520" s="52"/>
      <c r="CT1520" s="52"/>
      <c r="CU1520" s="52"/>
      <c r="CV1520" s="52"/>
      <c r="CW1520" s="52"/>
      <c r="CX1520" s="52"/>
      <c r="CY1520" s="52"/>
      <c r="CZ1520" s="52"/>
      <c r="DA1520" s="52"/>
      <c r="DB1520" s="52"/>
      <c r="DC1520" s="52"/>
      <c r="DD1520" s="52"/>
      <c r="DE1520" s="52"/>
      <c r="DF1520" s="52"/>
      <c r="DG1520" s="52"/>
      <c r="DH1520" s="52"/>
      <c r="DI1520" s="52"/>
      <c r="DJ1520" s="52"/>
      <c r="DK1520" s="52"/>
      <c r="DL1520" s="52"/>
      <c r="DM1520" s="52"/>
      <c r="DN1520" s="52"/>
      <c r="DO1520" s="52"/>
      <c r="DP1520" s="52"/>
      <c r="DQ1520" s="52"/>
      <c r="DR1520" s="52"/>
      <c r="DS1520" s="52"/>
      <c r="DT1520" s="52"/>
      <c r="DU1520" s="52"/>
      <c r="DV1520" s="52"/>
      <c r="DW1520" s="52"/>
      <c r="DX1520" s="52"/>
      <c r="DY1520" s="52"/>
    </row>
    <row r="1521" spans="1:129" x14ac:dyDescent="0.25">
      <c r="D1521" s="23">
        <v>10000</v>
      </c>
      <c r="E1521" s="2">
        <v>12</v>
      </c>
      <c r="F1521" s="2"/>
      <c r="G1521" s="10">
        <f>D1521/E1521</f>
        <v>833.33333333333337</v>
      </c>
      <c r="I1521" s="52"/>
      <c r="J1521" s="103"/>
      <c r="K1521" s="55"/>
      <c r="L1521" s="52"/>
      <c r="M1521" s="55"/>
      <c r="N1521" s="52"/>
      <c r="O1521" s="52"/>
      <c r="P1521" s="95"/>
      <c r="Q1521" s="52"/>
      <c r="R1521" s="52"/>
      <c r="S1521" s="52"/>
      <c r="T1521" s="52"/>
      <c r="U1521" s="52"/>
      <c r="V1521" s="52"/>
      <c r="W1521" s="52"/>
      <c r="X1521" s="52"/>
      <c r="Y1521" s="52"/>
      <c r="Z1521" s="52"/>
      <c r="AA1521" s="52"/>
      <c r="AB1521" s="52"/>
      <c r="AC1521" s="52"/>
      <c r="AD1521" s="52"/>
      <c r="AE1521" s="52"/>
      <c r="AF1521" s="52"/>
      <c r="AG1521" s="52"/>
      <c r="AH1521" s="52"/>
      <c r="AI1521" s="52"/>
      <c r="AJ1521" s="52"/>
      <c r="AK1521" s="52"/>
      <c r="AL1521" s="52"/>
      <c r="AM1521" s="52"/>
      <c r="AN1521" s="52"/>
      <c r="AO1521" s="52"/>
      <c r="AP1521" s="52"/>
      <c r="AQ1521" s="52"/>
      <c r="AR1521" s="52"/>
      <c r="AS1521" s="52"/>
      <c r="AT1521" s="52"/>
      <c r="AU1521" s="52"/>
      <c r="AV1521" s="52"/>
      <c r="AW1521" s="52"/>
      <c r="AX1521" s="52"/>
      <c r="AY1521" s="52"/>
      <c r="AZ1521" s="52"/>
      <c r="BA1521" s="52"/>
      <c r="BB1521" s="52"/>
      <c r="BC1521" s="52"/>
      <c r="BD1521" s="52"/>
      <c r="BE1521" s="52"/>
      <c r="BF1521" s="52"/>
      <c r="BG1521" s="52"/>
      <c r="BH1521" s="52"/>
      <c r="BI1521" s="52"/>
      <c r="BJ1521" s="52"/>
      <c r="BK1521" s="52"/>
      <c r="BL1521" s="52"/>
      <c r="BM1521" s="52"/>
      <c r="BN1521" s="52"/>
      <c r="BO1521" s="52"/>
      <c r="BP1521" s="52"/>
      <c r="BQ1521" s="52"/>
      <c r="BR1521" s="52"/>
      <c r="BS1521" s="52"/>
      <c r="BT1521" s="52"/>
      <c r="BU1521" s="52"/>
      <c r="BV1521" s="52"/>
      <c r="BW1521" s="52"/>
      <c r="BX1521" s="52"/>
      <c r="BY1521" s="52"/>
      <c r="BZ1521" s="52"/>
      <c r="CA1521" s="52"/>
      <c r="CB1521" s="52"/>
      <c r="CC1521" s="52"/>
      <c r="CD1521" s="52"/>
      <c r="CE1521" s="52"/>
      <c r="CF1521" s="52"/>
      <c r="CG1521" s="52"/>
      <c r="CH1521" s="52"/>
      <c r="CI1521" s="52"/>
      <c r="CJ1521" s="52"/>
      <c r="CK1521" s="52"/>
      <c r="CL1521" s="52"/>
      <c r="CM1521" s="52"/>
      <c r="CN1521" s="52"/>
      <c r="CO1521" s="52"/>
      <c r="CP1521" s="52"/>
      <c r="CQ1521" s="52"/>
      <c r="CR1521" s="52"/>
      <c r="CS1521" s="52"/>
      <c r="CT1521" s="52"/>
      <c r="CU1521" s="52"/>
      <c r="CV1521" s="52"/>
      <c r="CW1521" s="52"/>
      <c r="CX1521" s="52"/>
      <c r="CY1521" s="52"/>
      <c r="CZ1521" s="52"/>
      <c r="DA1521" s="52"/>
      <c r="DB1521" s="52"/>
      <c r="DC1521" s="52"/>
      <c r="DD1521" s="52"/>
      <c r="DE1521" s="52"/>
      <c r="DF1521" s="52"/>
      <c r="DG1521" s="52"/>
      <c r="DH1521" s="52"/>
      <c r="DI1521" s="52"/>
      <c r="DJ1521" s="52"/>
      <c r="DK1521" s="52"/>
      <c r="DL1521" s="52"/>
      <c r="DM1521" s="52"/>
      <c r="DN1521" s="52"/>
      <c r="DO1521" s="52"/>
      <c r="DP1521" s="52"/>
      <c r="DQ1521" s="52"/>
      <c r="DR1521" s="52"/>
      <c r="DS1521" s="52"/>
      <c r="DT1521" s="52"/>
      <c r="DU1521" s="52"/>
      <c r="DV1521" s="52"/>
      <c r="DW1521" s="52"/>
      <c r="DX1521" s="52"/>
      <c r="DY1521" s="52"/>
    </row>
    <row r="1522" spans="1:129" s="20" customFormat="1" ht="20.100000000000001" customHeight="1" x14ac:dyDescent="0.25">
      <c r="B1522" s="22" t="s">
        <v>1</v>
      </c>
      <c r="C1522" s="22"/>
      <c r="D1522" s="24" t="s">
        <v>2</v>
      </c>
      <c r="E1522" s="25"/>
      <c r="F1522" s="31" t="s">
        <v>3</v>
      </c>
      <c r="G1522" s="27"/>
      <c r="I1522" s="52"/>
      <c r="J1522" s="103"/>
      <c r="K1522" s="55"/>
      <c r="L1522" s="52"/>
      <c r="M1522" s="55"/>
      <c r="N1522" s="52"/>
      <c r="O1522" s="52"/>
      <c r="P1522" s="95"/>
      <c r="Q1522" s="52"/>
      <c r="R1522" s="96"/>
      <c r="S1522" s="96"/>
      <c r="T1522" s="96"/>
      <c r="U1522" s="96"/>
      <c r="V1522" s="96"/>
      <c r="W1522" s="96"/>
      <c r="X1522" s="96"/>
      <c r="Y1522" s="96"/>
      <c r="Z1522" s="96"/>
      <c r="AA1522" s="96"/>
      <c r="AB1522" s="96"/>
      <c r="AC1522" s="96"/>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c r="AX1522" s="96"/>
      <c r="AY1522" s="96"/>
      <c r="AZ1522" s="96"/>
      <c r="BA1522" s="96"/>
      <c r="BB1522" s="96"/>
      <c r="BC1522" s="96"/>
      <c r="BD1522" s="96"/>
      <c r="BE1522" s="96"/>
      <c r="BF1522" s="96"/>
      <c r="BG1522" s="96"/>
      <c r="BH1522" s="96"/>
      <c r="BI1522" s="96"/>
      <c r="BJ1522" s="96"/>
      <c r="BK1522" s="96"/>
      <c r="BL1522" s="96"/>
      <c r="BM1522" s="96"/>
      <c r="BN1522" s="96"/>
      <c r="BO1522" s="96"/>
      <c r="BP1522" s="96"/>
      <c r="BQ1522" s="96"/>
      <c r="BR1522" s="96"/>
      <c r="BS1522" s="96"/>
      <c r="BT1522" s="96"/>
      <c r="BU1522" s="96"/>
      <c r="BV1522" s="96"/>
      <c r="BW1522" s="96"/>
      <c r="BX1522" s="96"/>
      <c r="BY1522" s="96"/>
      <c r="BZ1522" s="96"/>
      <c r="CA1522" s="96"/>
      <c r="CB1522" s="96"/>
      <c r="CC1522" s="96"/>
      <c r="CD1522" s="96"/>
      <c r="CE1522" s="96"/>
      <c r="CF1522" s="96"/>
      <c r="CG1522" s="96"/>
      <c r="CH1522" s="96"/>
      <c r="CI1522" s="96"/>
      <c r="CJ1522" s="96"/>
      <c r="CK1522" s="96"/>
      <c r="CL1522" s="96"/>
      <c r="CM1522" s="96"/>
      <c r="CN1522" s="96"/>
      <c r="CO1522" s="96"/>
      <c r="CP1522" s="96"/>
      <c r="CQ1522" s="96"/>
      <c r="CR1522" s="96"/>
      <c r="CS1522" s="96"/>
      <c r="CT1522" s="96"/>
      <c r="CU1522" s="96"/>
      <c r="CV1522" s="96"/>
      <c r="CW1522" s="96"/>
      <c r="CX1522" s="96"/>
      <c r="CY1522" s="96"/>
      <c r="CZ1522" s="96"/>
      <c r="DA1522" s="96"/>
      <c r="DB1522" s="96"/>
      <c r="DC1522" s="96"/>
      <c r="DD1522" s="96"/>
      <c r="DE1522" s="96"/>
      <c r="DF1522" s="96"/>
      <c r="DG1522" s="96"/>
      <c r="DH1522" s="96"/>
      <c r="DI1522" s="96"/>
      <c r="DJ1522" s="96"/>
      <c r="DK1522" s="96"/>
      <c r="DL1522" s="96"/>
      <c r="DM1522" s="96"/>
      <c r="DN1522" s="96"/>
      <c r="DO1522" s="96"/>
      <c r="DP1522" s="96"/>
      <c r="DQ1522" s="96"/>
      <c r="DR1522" s="96"/>
      <c r="DS1522" s="96"/>
      <c r="DT1522" s="96"/>
      <c r="DU1522" s="96"/>
      <c r="DV1522" s="96"/>
      <c r="DW1522" s="96"/>
      <c r="DX1522" s="96"/>
      <c r="DY1522" s="96"/>
    </row>
    <row r="1523" spans="1:129" x14ac:dyDescent="0.25">
      <c r="A1523" s="19" t="s">
        <v>4</v>
      </c>
      <c r="B1523" s="5">
        <v>833</v>
      </c>
      <c r="D1523" s="5">
        <f>B1523-F1523</f>
        <v>833</v>
      </c>
      <c r="F1523" s="5">
        <f>SUM(J1523:AY1523)</f>
        <v>0</v>
      </c>
      <c r="I1523" s="96"/>
      <c r="J1523" s="95"/>
      <c r="K1523" s="107"/>
      <c r="L1523" s="96"/>
      <c r="M1523" s="107"/>
      <c r="N1523" s="96"/>
      <c r="O1523" s="96"/>
      <c r="P1523" s="95"/>
      <c r="Q1523" s="96"/>
      <c r="R1523" s="52"/>
      <c r="S1523" s="52"/>
      <c r="T1523" s="52"/>
      <c r="U1523" s="52"/>
      <c r="V1523" s="52"/>
      <c r="W1523" s="52"/>
      <c r="X1523" s="52"/>
      <c r="Y1523" s="52"/>
      <c r="Z1523" s="52"/>
      <c r="AA1523" s="52"/>
      <c r="AB1523" s="52"/>
      <c r="AC1523" s="52"/>
      <c r="AD1523" s="52"/>
      <c r="AE1523" s="52"/>
      <c r="AF1523" s="52"/>
      <c r="AG1523" s="52"/>
      <c r="AH1523" s="52"/>
      <c r="AI1523" s="52"/>
      <c r="AJ1523" s="52"/>
      <c r="AK1523" s="52"/>
      <c r="AL1523" s="52"/>
      <c r="AM1523" s="52"/>
      <c r="AN1523" s="52"/>
      <c r="AO1523" s="52"/>
      <c r="AP1523" s="52"/>
      <c r="AQ1523" s="52"/>
      <c r="AR1523" s="52"/>
      <c r="AS1523" s="52"/>
      <c r="AT1523" s="52"/>
      <c r="AU1523" s="52"/>
      <c r="AV1523" s="52"/>
      <c r="AW1523" s="52"/>
      <c r="AX1523" s="52"/>
      <c r="AY1523" s="52"/>
      <c r="AZ1523" s="52"/>
      <c r="BA1523" s="52"/>
      <c r="BB1523" s="52"/>
      <c r="BC1523" s="52"/>
      <c r="BD1523" s="52"/>
      <c r="BE1523" s="52"/>
      <c r="BF1523" s="52"/>
      <c r="BG1523" s="52"/>
      <c r="BH1523" s="52"/>
      <c r="BI1523" s="52"/>
      <c r="BJ1523" s="52"/>
      <c r="BK1523" s="52"/>
      <c r="BL1523" s="52"/>
      <c r="BM1523" s="52"/>
      <c r="BN1523" s="52"/>
      <c r="BO1523" s="52"/>
      <c r="BP1523" s="52"/>
      <c r="BQ1523" s="52"/>
      <c r="BR1523" s="52"/>
      <c r="BS1523" s="52"/>
      <c r="BT1523" s="52"/>
      <c r="BU1523" s="52"/>
      <c r="BV1523" s="52"/>
      <c r="BW1523" s="52"/>
      <c r="BX1523" s="52"/>
      <c r="BY1523" s="52"/>
      <c r="BZ1523" s="52"/>
      <c r="CA1523" s="52"/>
      <c r="CB1523" s="52"/>
      <c r="CC1523" s="52"/>
      <c r="CD1523" s="52"/>
      <c r="CE1523" s="52"/>
      <c r="CF1523" s="52"/>
      <c r="CG1523" s="52"/>
      <c r="CH1523" s="52"/>
      <c r="CI1523" s="52"/>
      <c r="CJ1523" s="52"/>
      <c r="CK1523" s="52"/>
      <c r="CL1523" s="52"/>
      <c r="CM1523" s="52"/>
      <c r="CN1523" s="52"/>
      <c r="CO1523" s="52"/>
      <c r="CP1523" s="52"/>
      <c r="CQ1523" s="52"/>
      <c r="CR1523" s="52"/>
      <c r="CS1523" s="52"/>
      <c r="CT1523" s="52"/>
      <c r="CU1523" s="52"/>
      <c r="CV1523" s="52"/>
      <c r="CW1523" s="52"/>
      <c r="CX1523" s="52"/>
      <c r="CY1523" s="52"/>
      <c r="CZ1523" s="52"/>
      <c r="DA1523" s="52"/>
      <c r="DB1523" s="52"/>
      <c r="DC1523" s="52"/>
      <c r="DD1523" s="52"/>
      <c r="DE1523" s="52"/>
      <c r="DF1523" s="52"/>
      <c r="DG1523" s="52"/>
      <c r="DH1523" s="52"/>
      <c r="DI1523" s="52"/>
      <c r="DJ1523" s="52"/>
      <c r="DK1523" s="52"/>
      <c r="DL1523" s="52"/>
      <c r="DM1523" s="52"/>
      <c r="DN1523" s="52"/>
      <c r="DO1523" s="52"/>
      <c r="DP1523" s="52"/>
      <c r="DQ1523" s="52"/>
      <c r="DR1523" s="52"/>
      <c r="DS1523" s="52"/>
      <c r="DT1523" s="52"/>
      <c r="DU1523" s="52"/>
      <c r="DV1523" s="52"/>
      <c r="DW1523" s="52"/>
      <c r="DX1523" s="52"/>
      <c r="DY1523" s="52"/>
    </row>
    <row r="1524" spans="1:129" x14ac:dyDescent="0.25">
      <c r="A1524" s="19" t="s">
        <v>5</v>
      </c>
      <c r="B1524" s="5">
        <v>833</v>
      </c>
      <c r="D1524" s="5">
        <f t="shared" ref="D1524:D1534" si="246">B1524-F1524</f>
        <v>833</v>
      </c>
      <c r="F1524" s="5">
        <f t="shared" ref="F1524:F1530" si="247">SUM(J1524:AY1524)</f>
        <v>0</v>
      </c>
      <c r="I1524" s="52"/>
      <c r="J1524" s="103"/>
      <c r="K1524" s="55"/>
      <c r="L1524" s="52"/>
      <c r="M1524" s="55"/>
      <c r="N1524" s="52"/>
      <c r="O1524" s="52"/>
      <c r="P1524" s="95"/>
      <c r="Q1524" s="52"/>
      <c r="R1524" s="52"/>
      <c r="S1524" s="52"/>
      <c r="T1524" s="52"/>
      <c r="U1524" s="52"/>
      <c r="V1524" s="52"/>
      <c r="W1524" s="52"/>
      <c r="X1524" s="52"/>
      <c r="Y1524" s="52"/>
      <c r="Z1524" s="52"/>
      <c r="AA1524" s="52"/>
      <c r="AB1524" s="52"/>
      <c r="AC1524" s="52"/>
      <c r="AD1524" s="52"/>
      <c r="AE1524" s="52"/>
      <c r="AF1524" s="52"/>
      <c r="AG1524" s="52"/>
      <c r="AH1524" s="52"/>
      <c r="AI1524" s="52"/>
      <c r="AJ1524" s="52"/>
      <c r="AK1524" s="52"/>
      <c r="AL1524" s="52"/>
      <c r="AM1524" s="52"/>
      <c r="AN1524" s="52"/>
      <c r="AO1524" s="52"/>
      <c r="AP1524" s="52"/>
      <c r="AQ1524" s="52"/>
      <c r="AR1524" s="52"/>
      <c r="AS1524" s="52"/>
      <c r="AT1524" s="52"/>
      <c r="AU1524" s="52"/>
      <c r="AV1524" s="52"/>
      <c r="AW1524" s="52"/>
      <c r="AX1524" s="52"/>
      <c r="AY1524" s="52"/>
      <c r="AZ1524" s="52"/>
      <c r="BA1524" s="52"/>
      <c r="BB1524" s="52"/>
      <c r="BC1524" s="52"/>
      <c r="BD1524" s="52"/>
      <c r="BE1524" s="52"/>
      <c r="BF1524" s="52"/>
      <c r="BG1524" s="52"/>
      <c r="BH1524" s="52"/>
      <c r="BI1524" s="52"/>
      <c r="BJ1524" s="52"/>
      <c r="BK1524" s="52"/>
      <c r="BL1524" s="52"/>
      <c r="BM1524" s="52"/>
      <c r="BN1524" s="52"/>
      <c r="BO1524" s="52"/>
      <c r="BP1524" s="52"/>
      <c r="BQ1524" s="52"/>
      <c r="BR1524" s="52"/>
      <c r="BS1524" s="52"/>
      <c r="BT1524" s="52"/>
      <c r="BU1524" s="52"/>
      <c r="BV1524" s="52"/>
      <c r="BW1524" s="52"/>
      <c r="BX1524" s="52"/>
      <c r="BY1524" s="52"/>
      <c r="BZ1524" s="52"/>
      <c r="CA1524" s="52"/>
      <c r="CB1524" s="52"/>
      <c r="CC1524" s="52"/>
      <c r="CD1524" s="52"/>
      <c r="CE1524" s="52"/>
      <c r="CF1524" s="52"/>
      <c r="CG1524" s="52"/>
      <c r="CH1524" s="52"/>
      <c r="CI1524" s="52"/>
      <c r="CJ1524" s="52"/>
      <c r="CK1524" s="52"/>
      <c r="CL1524" s="52"/>
      <c r="CM1524" s="52"/>
      <c r="CN1524" s="52"/>
      <c r="CO1524" s="52"/>
      <c r="CP1524" s="52"/>
      <c r="CQ1524" s="52"/>
      <c r="CR1524" s="52"/>
      <c r="CS1524" s="52"/>
      <c r="CT1524" s="52"/>
      <c r="CU1524" s="52"/>
      <c r="CV1524" s="52"/>
      <c r="CW1524" s="52"/>
      <c r="CX1524" s="52"/>
      <c r="CY1524" s="52"/>
      <c r="CZ1524" s="52"/>
      <c r="DA1524" s="52"/>
      <c r="DB1524" s="52"/>
      <c r="DC1524" s="52"/>
      <c r="DD1524" s="52"/>
      <c r="DE1524" s="52"/>
      <c r="DF1524" s="52"/>
      <c r="DG1524" s="52"/>
      <c r="DH1524" s="52"/>
      <c r="DI1524" s="52"/>
      <c r="DJ1524" s="52"/>
      <c r="DK1524" s="52"/>
      <c r="DL1524" s="52"/>
      <c r="DM1524" s="52"/>
      <c r="DN1524" s="52"/>
      <c r="DO1524" s="52"/>
      <c r="DP1524" s="52"/>
      <c r="DQ1524" s="52"/>
      <c r="DR1524" s="52"/>
      <c r="DS1524" s="52"/>
      <c r="DT1524" s="52"/>
      <c r="DU1524" s="52"/>
      <c r="DV1524" s="52"/>
      <c r="DW1524" s="52"/>
      <c r="DX1524" s="52"/>
      <c r="DY1524" s="52"/>
    </row>
    <row r="1525" spans="1:129" x14ac:dyDescent="0.25">
      <c r="A1525" s="19" t="s">
        <v>6</v>
      </c>
      <c r="B1525" s="118">
        <f>833+5000</f>
        <v>5833</v>
      </c>
      <c r="D1525" s="5">
        <f t="shared" si="246"/>
        <v>-4491</v>
      </c>
      <c r="F1525" s="5">
        <f>SUM(J1525:AY1525)</f>
        <v>10324</v>
      </c>
      <c r="I1525" s="52"/>
      <c r="J1525" s="103"/>
      <c r="K1525" s="55"/>
      <c r="L1525" s="52"/>
      <c r="M1525" s="55"/>
      <c r="N1525" s="52"/>
      <c r="O1525" s="52"/>
      <c r="P1525" s="95"/>
      <c r="Q1525" s="52"/>
      <c r="R1525" s="52"/>
      <c r="S1525" s="52"/>
      <c r="T1525" s="55">
        <f>10324</f>
        <v>10324</v>
      </c>
      <c r="U1525" s="52"/>
      <c r="V1525" s="52"/>
      <c r="W1525" s="52"/>
      <c r="X1525" s="52"/>
      <c r="Y1525" s="52"/>
      <c r="Z1525" s="52"/>
      <c r="AA1525" s="52"/>
      <c r="AB1525" s="52"/>
      <c r="AC1525" s="52"/>
      <c r="AD1525" s="52"/>
      <c r="AE1525" s="52"/>
      <c r="AF1525" s="52"/>
      <c r="AG1525" s="52"/>
      <c r="AH1525" s="52"/>
      <c r="AI1525" s="52"/>
      <c r="AJ1525" s="52"/>
      <c r="AK1525" s="52"/>
      <c r="AL1525" s="52"/>
      <c r="AM1525" s="52"/>
      <c r="AN1525" s="52"/>
      <c r="AO1525" s="52"/>
      <c r="AP1525" s="52"/>
      <c r="AQ1525" s="52"/>
      <c r="AR1525" s="52"/>
      <c r="AS1525" s="52"/>
      <c r="AT1525" s="52"/>
      <c r="AU1525" s="52"/>
      <c r="AV1525" s="52"/>
      <c r="AW1525" s="52"/>
      <c r="AX1525" s="52"/>
      <c r="AY1525" s="52"/>
      <c r="AZ1525" s="52"/>
      <c r="BA1525" s="52"/>
      <c r="BB1525" s="52"/>
      <c r="BC1525" s="52"/>
      <c r="BD1525" s="52"/>
      <c r="BE1525" s="52"/>
      <c r="BF1525" s="52"/>
      <c r="BG1525" s="52"/>
      <c r="BH1525" s="52"/>
      <c r="BI1525" s="52"/>
      <c r="BJ1525" s="52"/>
      <c r="BK1525" s="52"/>
      <c r="BL1525" s="52"/>
      <c r="BM1525" s="52"/>
      <c r="BN1525" s="52"/>
      <c r="BO1525" s="52"/>
      <c r="BP1525" s="52"/>
      <c r="BQ1525" s="52"/>
      <c r="BR1525" s="52"/>
      <c r="BS1525" s="52"/>
      <c r="BT1525" s="52"/>
      <c r="BU1525" s="52"/>
      <c r="BV1525" s="52"/>
      <c r="BW1525" s="52"/>
      <c r="BX1525" s="52"/>
      <c r="BY1525" s="52"/>
      <c r="BZ1525" s="52"/>
      <c r="CA1525" s="52"/>
      <c r="CB1525" s="52"/>
      <c r="CC1525" s="52"/>
      <c r="CD1525" s="52"/>
      <c r="CE1525" s="52"/>
      <c r="CF1525" s="52"/>
      <c r="CG1525" s="52"/>
      <c r="CH1525" s="52"/>
      <c r="CI1525" s="52"/>
      <c r="CJ1525" s="52"/>
      <c r="CK1525" s="52"/>
      <c r="CL1525" s="52"/>
      <c r="CM1525" s="52"/>
      <c r="CN1525" s="52"/>
      <c r="CO1525" s="52"/>
      <c r="CP1525" s="52"/>
      <c r="CQ1525" s="52"/>
      <c r="CR1525" s="52"/>
      <c r="CS1525" s="52"/>
      <c r="CT1525" s="52"/>
      <c r="CU1525" s="52"/>
      <c r="CV1525" s="52"/>
      <c r="CW1525" s="52"/>
      <c r="CX1525" s="52"/>
      <c r="CY1525" s="52"/>
      <c r="CZ1525" s="52"/>
      <c r="DA1525" s="52"/>
      <c r="DB1525" s="52"/>
      <c r="DC1525" s="52"/>
      <c r="DD1525" s="52"/>
      <c r="DE1525" s="52"/>
      <c r="DF1525" s="52"/>
      <c r="DG1525" s="52"/>
      <c r="DH1525" s="52"/>
      <c r="DI1525" s="52"/>
      <c r="DJ1525" s="52"/>
      <c r="DK1525" s="52"/>
      <c r="DL1525" s="52"/>
      <c r="DM1525" s="52"/>
      <c r="DN1525" s="52"/>
      <c r="DO1525" s="52"/>
      <c r="DP1525" s="52"/>
      <c r="DQ1525" s="52"/>
      <c r="DR1525" s="52"/>
      <c r="DS1525" s="52"/>
      <c r="DT1525" s="52"/>
      <c r="DU1525" s="52"/>
      <c r="DV1525" s="52"/>
      <c r="DW1525" s="52"/>
      <c r="DX1525" s="52"/>
      <c r="DY1525" s="52"/>
    </row>
    <row r="1526" spans="1:129" x14ac:dyDescent="0.25">
      <c r="A1526" s="19" t="s">
        <v>7</v>
      </c>
      <c r="B1526" s="5">
        <v>833</v>
      </c>
      <c r="D1526" s="5">
        <f t="shared" si="246"/>
        <v>833</v>
      </c>
      <c r="F1526" s="5">
        <f t="shared" si="247"/>
        <v>0</v>
      </c>
      <c r="I1526" s="52"/>
      <c r="J1526" s="103"/>
      <c r="K1526" s="55"/>
      <c r="L1526" s="55"/>
      <c r="M1526" s="55"/>
      <c r="N1526" s="52"/>
      <c r="O1526" s="52"/>
      <c r="P1526" s="95"/>
      <c r="Q1526" s="52"/>
      <c r="R1526" s="52"/>
      <c r="S1526" s="52"/>
      <c r="T1526" s="52"/>
      <c r="U1526" s="52"/>
      <c r="V1526" s="52"/>
      <c r="W1526" s="52"/>
      <c r="X1526" s="52"/>
      <c r="Y1526" s="52"/>
      <c r="Z1526" s="52"/>
      <c r="AA1526" s="52"/>
      <c r="AB1526" s="52"/>
      <c r="AC1526" s="52"/>
      <c r="AD1526" s="52"/>
      <c r="AE1526" s="52"/>
      <c r="AF1526" s="52"/>
      <c r="AG1526" s="52"/>
      <c r="AH1526" s="52"/>
      <c r="AI1526" s="52"/>
      <c r="AJ1526" s="52"/>
      <c r="AK1526" s="52"/>
      <c r="AL1526" s="52"/>
      <c r="AM1526" s="52"/>
      <c r="AN1526" s="52"/>
      <c r="AO1526" s="52"/>
      <c r="AP1526" s="52"/>
      <c r="AQ1526" s="52"/>
      <c r="AR1526" s="52"/>
      <c r="AS1526" s="52"/>
      <c r="AT1526" s="52"/>
      <c r="AU1526" s="52"/>
      <c r="AV1526" s="52"/>
      <c r="AW1526" s="52"/>
      <c r="AX1526" s="52"/>
      <c r="AY1526" s="52"/>
      <c r="AZ1526" s="52"/>
      <c r="BA1526" s="52"/>
      <c r="BB1526" s="52"/>
      <c r="BC1526" s="52"/>
      <c r="BD1526" s="52"/>
      <c r="BE1526" s="52"/>
      <c r="BF1526" s="52"/>
      <c r="BG1526" s="52"/>
      <c r="BH1526" s="52"/>
      <c r="BI1526" s="52"/>
      <c r="BJ1526" s="52"/>
      <c r="BK1526" s="52"/>
      <c r="BL1526" s="52"/>
      <c r="BM1526" s="52"/>
      <c r="BN1526" s="52"/>
      <c r="BO1526" s="52"/>
      <c r="BP1526" s="52"/>
      <c r="BQ1526" s="52"/>
      <c r="BR1526" s="52"/>
      <c r="BS1526" s="52"/>
      <c r="BT1526" s="52"/>
      <c r="BU1526" s="52"/>
      <c r="BV1526" s="52"/>
      <c r="BW1526" s="52"/>
      <c r="BX1526" s="52"/>
      <c r="BY1526" s="52"/>
      <c r="BZ1526" s="52"/>
      <c r="CA1526" s="52"/>
      <c r="CB1526" s="52"/>
      <c r="CC1526" s="52"/>
      <c r="CD1526" s="52"/>
      <c r="CE1526" s="52"/>
      <c r="CF1526" s="52"/>
      <c r="CG1526" s="52"/>
      <c r="CH1526" s="52"/>
      <c r="CI1526" s="52"/>
      <c r="CJ1526" s="52"/>
      <c r="CK1526" s="52"/>
      <c r="CL1526" s="52"/>
      <c r="CM1526" s="52"/>
      <c r="CN1526" s="52"/>
      <c r="CO1526" s="52"/>
      <c r="CP1526" s="52"/>
      <c r="CQ1526" s="52"/>
      <c r="CR1526" s="52"/>
      <c r="CS1526" s="52"/>
      <c r="CT1526" s="52"/>
      <c r="CU1526" s="52"/>
      <c r="CV1526" s="52"/>
      <c r="CW1526" s="52"/>
      <c r="CX1526" s="52"/>
      <c r="CY1526" s="52"/>
      <c r="CZ1526" s="52"/>
      <c r="DA1526" s="52"/>
      <c r="DB1526" s="52"/>
      <c r="DC1526" s="52"/>
      <c r="DD1526" s="52"/>
      <c r="DE1526" s="52"/>
      <c r="DF1526" s="52"/>
      <c r="DG1526" s="52"/>
      <c r="DH1526" s="52"/>
      <c r="DI1526" s="52"/>
      <c r="DJ1526" s="52"/>
      <c r="DK1526" s="52"/>
      <c r="DL1526" s="52"/>
      <c r="DM1526" s="52"/>
      <c r="DN1526" s="52"/>
      <c r="DO1526" s="52"/>
      <c r="DP1526" s="52"/>
      <c r="DQ1526" s="52"/>
      <c r="DR1526" s="52"/>
      <c r="DS1526" s="52"/>
      <c r="DT1526" s="52"/>
      <c r="DU1526" s="52"/>
      <c r="DV1526" s="52"/>
      <c r="DW1526" s="52"/>
      <c r="DX1526" s="52"/>
      <c r="DY1526" s="52"/>
    </row>
    <row r="1527" spans="1:129" x14ac:dyDescent="0.25">
      <c r="A1527" s="19" t="s">
        <v>55</v>
      </c>
      <c r="B1527" s="5">
        <v>833</v>
      </c>
      <c r="D1527" s="5">
        <f t="shared" si="246"/>
        <v>833</v>
      </c>
      <c r="F1527" s="5">
        <f t="shared" si="247"/>
        <v>0</v>
      </c>
      <c r="I1527" s="52"/>
      <c r="J1527" s="103"/>
      <c r="K1527" s="55"/>
      <c r="L1527" s="55"/>
      <c r="M1527" s="55"/>
      <c r="N1527" s="52"/>
      <c r="O1527" s="55"/>
      <c r="P1527" s="95"/>
      <c r="Q1527" s="52"/>
      <c r="R1527" s="52"/>
      <c r="S1527" s="52"/>
      <c r="T1527" s="55"/>
      <c r="U1527" s="52"/>
      <c r="V1527" s="52"/>
      <c r="W1527" s="52"/>
      <c r="X1527" s="52"/>
      <c r="Y1527" s="52"/>
      <c r="Z1527" s="52"/>
      <c r="AA1527" s="52"/>
      <c r="AB1527" s="52"/>
      <c r="AC1527" s="52"/>
      <c r="AD1527" s="52"/>
      <c r="AE1527" s="52"/>
      <c r="AF1527" s="52"/>
      <c r="AG1527" s="52"/>
      <c r="AH1527" s="52"/>
      <c r="AI1527" s="52"/>
      <c r="AJ1527" s="52"/>
      <c r="AK1527" s="52"/>
      <c r="AL1527" s="52"/>
      <c r="AM1527" s="52"/>
      <c r="AN1527" s="52"/>
      <c r="AO1527" s="52"/>
      <c r="AP1527" s="52"/>
      <c r="AQ1527" s="52"/>
      <c r="AR1527" s="52"/>
      <c r="AS1527" s="52"/>
      <c r="AT1527" s="52"/>
      <c r="AU1527" s="52"/>
      <c r="AV1527" s="52"/>
      <c r="AW1527" s="52"/>
      <c r="AX1527" s="52"/>
      <c r="AY1527" s="52"/>
      <c r="AZ1527" s="52"/>
      <c r="BA1527" s="52"/>
      <c r="BB1527" s="52"/>
      <c r="BC1527" s="52"/>
      <c r="BD1527" s="52"/>
      <c r="BE1527" s="52"/>
      <c r="BF1527" s="52"/>
      <c r="BG1527" s="52"/>
      <c r="BH1527" s="52"/>
      <c r="BI1527" s="52"/>
      <c r="BJ1527" s="52"/>
      <c r="BK1527" s="52"/>
      <c r="BL1527" s="52"/>
      <c r="BM1527" s="52"/>
      <c r="BN1527" s="52"/>
      <c r="BO1527" s="52"/>
      <c r="BP1527" s="52"/>
      <c r="BQ1527" s="52"/>
      <c r="BR1527" s="52"/>
      <c r="BS1527" s="52"/>
      <c r="BT1527" s="52"/>
      <c r="BU1527" s="52"/>
      <c r="BV1527" s="52"/>
      <c r="BW1527" s="52"/>
      <c r="BX1527" s="52"/>
      <c r="BY1527" s="52"/>
      <c r="BZ1527" s="52"/>
      <c r="CA1527" s="52"/>
      <c r="CB1527" s="52"/>
      <c r="CC1527" s="52"/>
      <c r="CD1527" s="52"/>
      <c r="CE1527" s="52"/>
      <c r="CF1527" s="52"/>
      <c r="CG1527" s="52"/>
      <c r="CH1527" s="52"/>
      <c r="CI1527" s="52"/>
      <c r="CJ1527" s="52"/>
      <c r="CK1527" s="52"/>
      <c r="CL1527" s="52"/>
      <c r="CM1527" s="52"/>
      <c r="CN1527" s="52"/>
      <c r="CO1527" s="52"/>
      <c r="CP1527" s="52"/>
      <c r="CQ1527" s="52"/>
      <c r="CR1527" s="52"/>
      <c r="CS1527" s="52"/>
      <c r="CT1527" s="52"/>
      <c r="CU1527" s="52"/>
      <c r="CV1527" s="52"/>
      <c r="CW1527" s="52"/>
      <c r="CX1527" s="52"/>
      <c r="CY1527" s="52"/>
      <c r="CZ1527" s="52"/>
      <c r="DA1527" s="52"/>
      <c r="DB1527" s="52"/>
      <c r="DC1527" s="52"/>
      <c r="DD1527" s="52"/>
      <c r="DE1527" s="52"/>
      <c r="DF1527" s="52"/>
      <c r="DG1527" s="52"/>
      <c r="DH1527" s="52"/>
      <c r="DI1527" s="52"/>
      <c r="DJ1527" s="52"/>
      <c r="DK1527" s="52"/>
      <c r="DL1527" s="52"/>
      <c r="DM1527" s="52"/>
      <c r="DN1527" s="52"/>
      <c r="DO1527" s="52"/>
      <c r="DP1527" s="52"/>
      <c r="DQ1527" s="52"/>
      <c r="DR1527" s="52"/>
      <c r="DS1527" s="52"/>
      <c r="DT1527" s="52"/>
      <c r="DU1527" s="52"/>
      <c r="DV1527" s="52"/>
      <c r="DW1527" s="52"/>
      <c r="DX1527" s="52"/>
      <c r="DY1527" s="52"/>
    </row>
    <row r="1528" spans="1:129" x14ac:dyDescent="0.25">
      <c r="A1528" s="19" t="s">
        <v>9</v>
      </c>
      <c r="B1528" s="5">
        <v>833</v>
      </c>
      <c r="D1528" s="5">
        <f t="shared" si="246"/>
        <v>833</v>
      </c>
      <c r="F1528" s="5">
        <f t="shared" si="247"/>
        <v>0</v>
      </c>
      <c r="I1528" s="52"/>
      <c r="J1528" s="103"/>
      <c r="K1528" s="55"/>
      <c r="L1528" s="55"/>
      <c r="M1528" s="55"/>
      <c r="N1528" s="52"/>
      <c r="O1528" s="52"/>
      <c r="P1528" s="95"/>
      <c r="Q1528" s="52"/>
      <c r="R1528" s="52"/>
      <c r="S1528" s="52"/>
      <c r="T1528" s="52"/>
      <c r="U1528" s="52"/>
      <c r="V1528" s="52"/>
      <c r="W1528" s="52"/>
      <c r="X1528" s="52"/>
      <c r="Y1528" s="52"/>
      <c r="Z1528" s="52"/>
      <c r="AA1528" s="52"/>
      <c r="AB1528" s="52"/>
      <c r="AC1528" s="52"/>
      <c r="AD1528" s="52"/>
      <c r="AE1528" s="52"/>
      <c r="AF1528" s="52"/>
      <c r="AG1528" s="52"/>
      <c r="AH1528" s="52"/>
      <c r="AI1528" s="52"/>
      <c r="AJ1528" s="52"/>
      <c r="AK1528" s="52"/>
      <c r="AL1528" s="52"/>
      <c r="AM1528" s="52"/>
      <c r="AN1528" s="52"/>
      <c r="AO1528" s="52"/>
      <c r="AP1528" s="52"/>
      <c r="AQ1528" s="52"/>
      <c r="AR1528" s="52"/>
      <c r="AS1528" s="52"/>
      <c r="AT1528" s="52"/>
      <c r="AU1528" s="52"/>
      <c r="AV1528" s="52"/>
      <c r="AW1528" s="52"/>
      <c r="AX1528" s="52"/>
      <c r="AY1528" s="52"/>
      <c r="AZ1528" s="52"/>
      <c r="BA1528" s="52"/>
      <c r="BB1528" s="52"/>
      <c r="BC1528" s="52"/>
      <c r="BD1528" s="52"/>
      <c r="BE1528" s="52"/>
      <c r="BF1528" s="52"/>
      <c r="BG1528" s="52"/>
      <c r="BH1528" s="52"/>
      <c r="BI1528" s="52"/>
      <c r="BJ1528" s="52"/>
      <c r="BK1528" s="52"/>
      <c r="BL1528" s="52"/>
      <c r="BM1528" s="52"/>
      <c r="BN1528" s="52"/>
      <c r="BO1528" s="52"/>
      <c r="BP1528" s="52"/>
      <c r="BQ1528" s="52"/>
      <c r="BR1528" s="52"/>
      <c r="BS1528" s="52"/>
      <c r="BT1528" s="52"/>
      <c r="BU1528" s="52"/>
      <c r="BV1528" s="52"/>
      <c r="BW1528" s="52"/>
      <c r="BX1528" s="52"/>
      <c r="BY1528" s="52"/>
      <c r="BZ1528" s="52"/>
      <c r="CA1528" s="52"/>
      <c r="CB1528" s="52"/>
      <c r="CC1528" s="52"/>
      <c r="CD1528" s="52"/>
      <c r="CE1528" s="52"/>
      <c r="CF1528" s="52"/>
      <c r="CG1528" s="52"/>
      <c r="CH1528" s="52"/>
      <c r="CI1528" s="52"/>
      <c r="CJ1528" s="52"/>
      <c r="CK1528" s="52"/>
      <c r="CL1528" s="52"/>
      <c r="CM1528" s="52"/>
      <c r="CN1528" s="52"/>
      <c r="CO1528" s="52"/>
      <c r="CP1528" s="52"/>
      <c r="CQ1528" s="52"/>
      <c r="CR1528" s="52"/>
      <c r="CS1528" s="52"/>
      <c r="CT1528" s="52"/>
      <c r="CU1528" s="52"/>
      <c r="CV1528" s="52"/>
      <c r="CW1528" s="52"/>
      <c r="CX1528" s="52"/>
      <c r="CY1528" s="52"/>
      <c r="CZ1528" s="52"/>
      <c r="DA1528" s="52"/>
      <c r="DB1528" s="52"/>
      <c r="DC1528" s="52"/>
      <c r="DD1528" s="52"/>
      <c r="DE1528" s="52"/>
      <c r="DF1528" s="52"/>
      <c r="DG1528" s="52"/>
      <c r="DH1528" s="52"/>
      <c r="DI1528" s="52"/>
      <c r="DJ1528" s="52"/>
      <c r="DK1528" s="52"/>
      <c r="DL1528" s="52"/>
      <c r="DM1528" s="52"/>
      <c r="DN1528" s="52"/>
      <c r="DO1528" s="52"/>
      <c r="DP1528" s="52"/>
      <c r="DQ1528" s="52"/>
      <c r="DR1528" s="52"/>
      <c r="DS1528" s="52"/>
      <c r="DT1528" s="52"/>
      <c r="DU1528" s="52"/>
      <c r="DV1528" s="52"/>
      <c r="DW1528" s="52"/>
      <c r="DX1528" s="52"/>
      <c r="DY1528" s="52"/>
    </row>
    <row r="1529" spans="1:129" x14ac:dyDescent="0.25">
      <c r="A1529" s="19" t="s">
        <v>10</v>
      </c>
      <c r="B1529" s="106">
        <v>833</v>
      </c>
      <c r="D1529" s="5">
        <f t="shared" si="246"/>
        <v>833</v>
      </c>
      <c r="F1529" s="5">
        <f t="shared" si="247"/>
        <v>0</v>
      </c>
      <c r="I1529" s="52"/>
      <c r="J1529" s="103"/>
      <c r="K1529" s="103"/>
      <c r="L1529" s="55"/>
      <c r="M1529" s="55"/>
      <c r="N1529" s="52"/>
      <c r="O1529" s="52"/>
      <c r="P1529" s="95"/>
      <c r="Q1529" s="52"/>
      <c r="R1529" s="52"/>
      <c r="S1529" s="52"/>
      <c r="T1529" s="52"/>
      <c r="U1529" s="52"/>
      <c r="V1529" s="52"/>
      <c r="W1529" s="52"/>
      <c r="X1529" s="52"/>
      <c r="Y1529" s="52"/>
      <c r="Z1529" s="52"/>
      <c r="AA1529" s="52"/>
      <c r="AB1529" s="52"/>
      <c r="AC1529" s="52"/>
      <c r="AD1529" s="52"/>
      <c r="AE1529" s="52"/>
      <c r="AF1529" s="52"/>
      <c r="AG1529" s="52"/>
      <c r="AH1529" s="52"/>
      <c r="AI1529" s="52"/>
      <c r="AJ1529" s="52"/>
      <c r="AK1529" s="52"/>
      <c r="AL1529" s="52"/>
      <c r="AM1529" s="52"/>
      <c r="AN1529" s="52"/>
      <c r="AO1529" s="52"/>
      <c r="AP1529" s="52"/>
      <c r="AQ1529" s="52"/>
      <c r="AR1529" s="52"/>
      <c r="AS1529" s="52"/>
      <c r="AT1529" s="52"/>
      <c r="AU1529" s="52"/>
      <c r="AV1529" s="52"/>
      <c r="AW1529" s="52"/>
      <c r="AX1529" s="52"/>
      <c r="AY1529" s="52"/>
      <c r="AZ1529" s="52"/>
      <c r="BA1529" s="52"/>
      <c r="BB1529" s="52"/>
      <c r="BC1529" s="52"/>
      <c r="BD1529" s="52"/>
      <c r="BE1529" s="52"/>
      <c r="BF1529" s="52"/>
      <c r="BG1529" s="52"/>
      <c r="BH1529" s="52"/>
      <c r="BI1529" s="52"/>
      <c r="BJ1529" s="52"/>
      <c r="BK1529" s="52"/>
      <c r="BL1529" s="52"/>
      <c r="BM1529" s="52"/>
      <c r="BN1529" s="52"/>
      <c r="BO1529" s="52"/>
      <c r="BP1529" s="52"/>
      <c r="BQ1529" s="52"/>
      <c r="BR1529" s="52"/>
      <c r="BS1529" s="52"/>
      <c r="BT1529" s="52"/>
      <c r="BU1529" s="52"/>
      <c r="BV1529" s="52"/>
      <c r="BW1529" s="52"/>
      <c r="BX1529" s="52"/>
      <c r="BY1529" s="52"/>
      <c r="BZ1529" s="52"/>
      <c r="CA1529" s="52"/>
      <c r="CB1529" s="52"/>
      <c r="CC1529" s="52"/>
      <c r="CD1529" s="52"/>
      <c r="CE1529" s="52"/>
      <c r="CF1529" s="52"/>
      <c r="CG1529" s="52"/>
      <c r="CH1529" s="52"/>
      <c r="CI1529" s="52"/>
      <c r="CJ1529" s="52"/>
      <c r="CK1529" s="52"/>
      <c r="CL1529" s="52"/>
      <c r="CM1529" s="52"/>
      <c r="CN1529" s="52"/>
      <c r="CO1529" s="52"/>
      <c r="CP1529" s="52"/>
      <c r="CQ1529" s="52"/>
      <c r="CR1529" s="52"/>
      <c r="CS1529" s="52"/>
      <c r="CT1529" s="52"/>
      <c r="CU1529" s="52"/>
      <c r="CV1529" s="52"/>
      <c r="CW1529" s="52"/>
      <c r="CX1529" s="52"/>
      <c r="CY1529" s="52"/>
      <c r="CZ1529" s="52"/>
      <c r="DA1529" s="52"/>
      <c r="DB1529" s="52"/>
      <c r="DC1529" s="52"/>
      <c r="DD1529" s="52"/>
      <c r="DE1529" s="52"/>
      <c r="DF1529" s="52"/>
      <c r="DG1529" s="52"/>
      <c r="DH1529" s="52"/>
      <c r="DI1529" s="52"/>
      <c r="DJ1529" s="52"/>
      <c r="DK1529" s="52"/>
      <c r="DL1529" s="52"/>
      <c r="DM1529" s="52"/>
      <c r="DN1529" s="52"/>
      <c r="DO1529" s="52"/>
      <c r="DP1529" s="52"/>
      <c r="DQ1529" s="52"/>
      <c r="DR1529" s="52"/>
      <c r="DS1529" s="52"/>
      <c r="DT1529" s="52"/>
      <c r="DU1529" s="52"/>
      <c r="DV1529" s="52"/>
      <c r="DW1529" s="52"/>
      <c r="DX1529" s="52"/>
      <c r="DY1529" s="52"/>
    </row>
    <row r="1530" spans="1:129" x14ac:dyDescent="0.25">
      <c r="A1530" s="19" t="s">
        <v>11</v>
      </c>
      <c r="B1530" s="5">
        <v>833</v>
      </c>
      <c r="D1530" s="5">
        <f t="shared" si="246"/>
        <v>-12507</v>
      </c>
      <c r="F1530" s="5">
        <f t="shared" si="247"/>
        <v>13340</v>
      </c>
      <c r="I1530" s="52"/>
      <c r="J1530" s="103"/>
      <c r="K1530" s="55"/>
      <c r="L1530" s="52"/>
      <c r="M1530" s="55"/>
      <c r="N1530" s="52"/>
      <c r="O1530" s="52"/>
      <c r="P1530" s="95"/>
      <c r="Q1530" s="55">
        <f>3480</f>
        <v>3480</v>
      </c>
      <c r="R1530" s="52"/>
      <c r="S1530" s="52"/>
      <c r="T1530" s="55">
        <f>9860</f>
        <v>9860</v>
      </c>
      <c r="U1530" s="52"/>
      <c r="V1530" s="52"/>
      <c r="W1530" s="52"/>
      <c r="X1530" s="52"/>
      <c r="Y1530" s="52"/>
      <c r="Z1530" s="52"/>
      <c r="AA1530" s="52"/>
      <c r="AB1530" s="52"/>
      <c r="AC1530" s="52"/>
      <c r="AD1530" s="52"/>
      <c r="AE1530" s="52"/>
      <c r="AF1530" s="52"/>
      <c r="AG1530" s="52"/>
      <c r="AH1530" s="52"/>
      <c r="AI1530" s="52"/>
      <c r="AJ1530" s="52"/>
      <c r="AK1530" s="52"/>
      <c r="AL1530" s="52"/>
      <c r="AM1530" s="52"/>
      <c r="AN1530" s="52"/>
      <c r="AO1530" s="52"/>
      <c r="AP1530" s="52"/>
      <c r="AQ1530" s="52"/>
      <c r="AR1530" s="52"/>
      <c r="AS1530" s="52"/>
      <c r="AT1530" s="52"/>
      <c r="AU1530" s="52"/>
      <c r="AV1530" s="52"/>
      <c r="AW1530" s="52"/>
      <c r="AX1530" s="52"/>
      <c r="AY1530" s="52"/>
      <c r="AZ1530" s="52"/>
      <c r="BA1530" s="52"/>
      <c r="BB1530" s="52"/>
      <c r="BC1530" s="52"/>
      <c r="BD1530" s="52"/>
      <c r="BE1530" s="52"/>
      <c r="BF1530" s="52"/>
      <c r="BG1530" s="52"/>
      <c r="BH1530" s="52"/>
      <c r="BI1530" s="52"/>
      <c r="BJ1530" s="52"/>
      <c r="BK1530" s="52"/>
      <c r="BL1530" s="52"/>
      <c r="BM1530" s="52"/>
      <c r="BN1530" s="52"/>
      <c r="BO1530" s="52"/>
      <c r="BP1530" s="52"/>
      <c r="BQ1530" s="52"/>
      <c r="BR1530" s="52"/>
      <c r="BS1530" s="52"/>
      <c r="BT1530" s="52"/>
      <c r="BU1530" s="52"/>
      <c r="BV1530" s="52"/>
      <c r="BW1530" s="52"/>
      <c r="BX1530" s="52"/>
      <c r="BY1530" s="52"/>
      <c r="BZ1530" s="52"/>
      <c r="CA1530" s="52"/>
      <c r="CB1530" s="52"/>
      <c r="CC1530" s="52"/>
      <c r="CD1530" s="52"/>
      <c r="CE1530" s="52"/>
      <c r="CF1530" s="52"/>
      <c r="CG1530" s="52"/>
      <c r="CH1530" s="52"/>
      <c r="CI1530" s="52"/>
      <c r="CJ1530" s="52"/>
      <c r="CK1530" s="52"/>
      <c r="CL1530" s="52"/>
      <c r="CM1530" s="52"/>
      <c r="CN1530" s="52"/>
      <c r="CO1530" s="52"/>
      <c r="CP1530" s="52"/>
      <c r="CQ1530" s="52"/>
      <c r="CR1530" s="52"/>
      <c r="CS1530" s="52"/>
      <c r="CT1530" s="52"/>
      <c r="CU1530" s="52"/>
      <c r="CV1530" s="52"/>
      <c r="CW1530" s="52"/>
      <c r="CX1530" s="52"/>
      <c r="CY1530" s="52"/>
      <c r="CZ1530" s="52"/>
      <c r="DA1530" s="52"/>
      <c r="DB1530" s="52"/>
      <c r="DC1530" s="52"/>
      <c r="DD1530" s="52"/>
      <c r="DE1530" s="52"/>
      <c r="DF1530" s="52"/>
      <c r="DG1530" s="52"/>
      <c r="DH1530" s="52"/>
      <c r="DI1530" s="52"/>
      <c r="DJ1530" s="52"/>
      <c r="DK1530" s="52"/>
      <c r="DL1530" s="52"/>
      <c r="DM1530" s="52"/>
      <c r="DN1530" s="52"/>
      <c r="DO1530" s="52"/>
      <c r="DP1530" s="52"/>
      <c r="DQ1530" s="52"/>
      <c r="DR1530" s="52"/>
      <c r="DS1530" s="52"/>
      <c r="DT1530" s="52"/>
      <c r="DU1530" s="52"/>
      <c r="DV1530" s="52"/>
      <c r="DW1530" s="52"/>
      <c r="DX1530" s="52"/>
      <c r="DY1530" s="52"/>
    </row>
    <row r="1531" spans="1:129" x14ac:dyDescent="0.25">
      <c r="A1531" s="19" t="s">
        <v>12</v>
      </c>
      <c r="B1531" s="118">
        <f>834+10000</f>
        <v>10834</v>
      </c>
      <c r="D1531" s="5">
        <f t="shared" si="246"/>
        <v>10834</v>
      </c>
      <c r="F1531" s="5">
        <f>SUM(J1531:AY1531)</f>
        <v>0</v>
      </c>
      <c r="I1531" s="52"/>
      <c r="J1531" s="103"/>
      <c r="K1531" s="55"/>
      <c r="L1531" s="52"/>
      <c r="M1531" s="55"/>
      <c r="N1531" s="52"/>
      <c r="O1531" s="52"/>
      <c r="P1531" s="95"/>
      <c r="Q1531" s="52"/>
      <c r="R1531" s="52"/>
      <c r="S1531" s="52"/>
      <c r="T1531" s="52"/>
      <c r="U1531" s="52"/>
      <c r="V1531" s="52"/>
      <c r="W1531" s="52"/>
      <c r="X1531" s="52"/>
      <c r="Y1531" s="52"/>
      <c r="Z1531" s="52"/>
      <c r="AA1531" s="52"/>
      <c r="AB1531" s="52"/>
      <c r="AC1531" s="52"/>
      <c r="AD1531" s="52"/>
      <c r="AE1531" s="52"/>
      <c r="AF1531" s="52"/>
      <c r="AG1531" s="52"/>
      <c r="AH1531" s="52"/>
      <c r="AI1531" s="52"/>
      <c r="AJ1531" s="52"/>
      <c r="AK1531" s="52"/>
      <c r="AL1531" s="52"/>
      <c r="AM1531" s="52"/>
      <c r="AN1531" s="52"/>
      <c r="AO1531" s="52"/>
      <c r="AP1531" s="52"/>
      <c r="AQ1531" s="52"/>
      <c r="AR1531" s="52"/>
      <c r="AS1531" s="52"/>
      <c r="AT1531" s="52"/>
      <c r="AU1531" s="52"/>
      <c r="AV1531" s="52"/>
      <c r="AW1531" s="52"/>
      <c r="AX1531" s="52"/>
      <c r="AY1531" s="52"/>
      <c r="AZ1531" s="52"/>
      <c r="BA1531" s="52"/>
      <c r="BB1531" s="52"/>
      <c r="BC1531" s="52"/>
      <c r="BD1531" s="52"/>
      <c r="BE1531" s="52"/>
      <c r="BF1531" s="52"/>
      <c r="BG1531" s="52"/>
      <c r="BH1531" s="52"/>
      <c r="BI1531" s="52"/>
      <c r="BJ1531" s="52"/>
      <c r="BK1531" s="52"/>
      <c r="BL1531" s="52"/>
      <c r="BM1531" s="52"/>
      <c r="BN1531" s="52"/>
      <c r="BO1531" s="52"/>
      <c r="BP1531" s="52"/>
      <c r="BQ1531" s="52"/>
      <c r="BR1531" s="52"/>
      <c r="BS1531" s="52"/>
      <c r="BT1531" s="52"/>
      <c r="BU1531" s="52"/>
      <c r="BV1531" s="52"/>
      <c r="BW1531" s="52"/>
      <c r="BX1531" s="52"/>
      <c r="BY1531" s="52"/>
      <c r="BZ1531" s="52"/>
      <c r="CA1531" s="52"/>
      <c r="CB1531" s="52"/>
      <c r="CC1531" s="52"/>
      <c r="CD1531" s="52"/>
      <c r="CE1531" s="52"/>
      <c r="CF1531" s="52"/>
      <c r="CG1531" s="52"/>
      <c r="CH1531" s="52"/>
      <c r="CI1531" s="52"/>
      <c r="CJ1531" s="52"/>
      <c r="CK1531" s="52"/>
      <c r="CL1531" s="52"/>
      <c r="CM1531" s="52"/>
      <c r="CN1531" s="52"/>
      <c r="CO1531" s="52"/>
      <c r="CP1531" s="52"/>
      <c r="CQ1531" s="52"/>
      <c r="CR1531" s="52"/>
      <c r="CS1531" s="52"/>
      <c r="CT1531" s="52"/>
      <c r="CU1531" s="52"/>
      <c r="CV1531" s="52"/>
      <c r="CW1531" s="52"/>
      <c r="CX1531" s="52"/>
      <c r="CY1531" s="52"/>
      <c r="CZ1531" s="52"/>
      <c r="DA1531" s="52"/>
      <c r="DB1531" s="52"/>
      <c r="DC1531" s="52"/>
      <c r="DD1531" s="52"/>
      <c r="DE1531" s="52"/>
      <c r="DF1531" s="52"/>
      <c r="DG1531" s="52"/>
      <c r="DH1531" s="52"/>
      <c r="DI1531" s="52"/>
      <c r="DJ1531" s="52"/>
      <c r="DK1531" s="52"/>
      <c r="DL1531" s="52"/>
      <c r="DM1531" s="52"/>
      <c r="DN1531" s="52"/>
      <c r="DO1531" s="52"/>
      <c r="DP1531" s="52"/>
      <c r="DQ1531" s="52"/>
      <c r="DR1531" s="52"/>
      <c r="DS1531" s="52"/>
      <c r="DT1531" s="52"/>
      <c r="DU1531" s="52"/>
      <c r="DV1531" s="52"/>
      <c r="DW1531" s="52"/>
      <c r="DX1531" s="52"/>
      <c r="DY1531" s="52"/>
    </row>
    <row r="1532" spans="1:129" x14ac:dyDescent="0.25">
      <c r="A1532" s="19" t="s">
        <v>13</v>
      </c>
      <c r="B1532" s="118">
        <f>834+11000</f>
        <v>11834</v>
      </c>
      <c r="D1532" s="5">
        <f t="shared" si="246"/>
        <v>1510</v>
      </c>
      <c r="F1532" s="5">
        <f>SUM(J1532:AY1532)</f>
        <v>10324</v>
      </c>
      <c r="I1532" s="52"/>
      <c r="J1532" s="103"/>
      <c r="K1532" s="55"/>
      <c r="L1532" s="55">
        <f>10324</f>
        <v>10324</v>
      </c>
      <c r="M1532" s="55"/>
      <c r="N1532" s="52"/>
      <c r="O1532" s="52"/>
      <c r="P1532" s="95"/>
      <c r="Q1532" s="52"/>
      <c r="R1532" s="52"/>
      <c r="S1532" s="52"/>
      <c r="T1532" s="52"/>
      <c r="U1532" s="52"/>
      <c r="V1532" s="52"/>
      <c r="W1532" s="52"/>
      <c r="X1532" s="52"/>
      <c r="Y1532" s="52"/>
      <c r="Z1532" s="52"/>
      <c r="AA1532" s="52"/>
      <c r="AB1532" s="52"/>
      <c r="AC1532" s="52"/>
      <c r="AD1532" s="52"/>
      <c r="AE1532" s="52"/>
      <c r="AF1532" s="52"/>
      <c r="AG1532" s="52"/>
      <c r="AH1532" s="52"/>
      <c r="AI1532" s="52"/>
      <c r="AJ1532" s="52"/>
      <c r="AK1532" s="52"/>
      <c r="AL1532" s="52"/>
      <c r="AM1532" s="52"/>
      <c r="AN1532" s="52"/>
      <c r="AO1532" s="52"/>
      <c r="AP1532" s="52"/>
      <c r="AQ1532" s="52"/>
      <c r="AR1532" s="52"/>
      <c r="AS1532" s="52"/>
      <c r="AT1532" s="52"/>
      <c r="AU1532" s="52"/>
      <c r="AV1532" s="52"/>
      <c r="AW1532" s="52"/>
      <c r="AX1532" s="52"/>
      <c r="AY1532" s="52"/>
      <c r="AZ1532" s="52"/>
      <c r="BA1532" s="52"/>
      <c r="BB1532" s="52"/>
      <c r="BC1532" s="52"/>
      <c r="BD1532" s="52"/>
      <c r="BE1532" s="52"/>
      <c r="BF1532" s="52"/>
      <c r="BG1532" s="52"/>
      <c r="BH1532" s="52"/>
      <c r="BI1532" s="52"/>
      <c r="BJ1532" s="52"/>
      <c r="BK1532" s="52"/>
      <c r="BL1532" s="52"/>
      <c r="BM1532" s="52"/>
      <c r="BN1532" s="52"/>
      <c r="BO1532" s="52"/>
      <c r="BP1532" s="52"/>
      <c r="BQ1532" s="52"/>
      <c r="BR1532" s="52"/>
      <c r="BS1532" s="52"/>
      <c r="BT1532" s="52"/>
      <c r="BU1532" s="52"/>
      <c r="BV1532" s="52"/>
      <c r="BW1532" s="52"/>
      <c r="BX1532" s="52"/>
      <c r="BY1532" s="52"/>
      <c r="BZ1532" s="52"/>
      <c r="CA1532" s="52"/>
      <c r="CB1532" s="52"/>
      <c r="CC1532" s="52"/>
      <c r="CD1532" s="52"/>
      <c r="CE1532" s="52"/>
      <c r="CF1532" s="52"/>
      <c r="CG1532" s="52"/>
      <c r="CH1532" s="52"/>
      <c r="CI1532" s="52"/>
      <c r="CJ1532" s="52"/>
      <c r="CK1532" s="52"/>
      <c r="CL1532" s="52"/>
      <c r="CM1532" s="52"/>
      <c r="CN1532" s="52"/>
      <c r="CO1532" s="52"/>
      <c r="CP1532" s="52"/>
      <c r="CQ1532" s="52"/>
      <c r="CR1532" s="52"/>
      <c r="CS1532" s="52"/>
      <c r="CT1532" s="52"/>
      <c r="CU1532" s="52"/>
      <c r="CV1532" s="52"/>
      <c r="CW1532" s="52"/>
      <c r="CX1532" s="52"/>
      <c r="CY1532" s="52"/>
      <c r="CZ1532" s="52"/>
      <c r="DA1532" s="52"/>
      <c r="DB1532" s="52"/>
      <c r="DC1532" s="52"/>
      <c r="DD1532" s="52"/>
      <c r="DE1532" s="52"/>
      <c r="DF1532" s="52"/>
      <c r="DG1532" s="52"/>
      <c r="DH1532" s="52"/>
      <c r="DI1532" s="52"/>
      <c r="DJ1532" s="52"/>
      <c r="DK1532" s="52"/>
      <c r="DL1532" s="52"/>
      <c r="DM1532" s="52"/>
      <c r="DN1532" s="52"/>
      <c r="DO1532" s="52"/>
      <c r="DP1532" s="52"/>
      <c r="DQ1532" s="52"/>
      <c r="DR1532" s="52"/>
      <c r="DS1532" s="52"/>
      <c r="DT1532" s="52"/>
      <c r="DU1532" s="52"/>
      <c r="DV1532" s="52"/>
      <c r="DW1532" s="52"/>
      <c r="DX1532" s="52"/>
      <c r="DY1532" s="52"/>
    </row>
    <row r="1533" spans="1:129" x14ac:dyDescent="0.25">
      <c r="A1533" s="19" t="s">
        <v>14</v>
      </c>
      <c r="B1533" s="5">
        <v>834</v>
      </c>
      <c r="D1533" s="5">
        <f t="shared" si="246"/>
        <v>834</v>
      </c>
      <c r="F1533" s="5">
        <f>SUM(J1533:AY1533)</f>
        <v>0</v>
      </c>
      <c r="I1533" s="52"/>
      <c r="J1533" s="103"/>
      <c r="K1533" s="55"/>
      <c r="L1533" s="52"/>
      <c r="M1533" s="55"/>
      <c r="N1533" s="52"/>
      <c r="O1533" s="52"/>
      <c r="P1533" s="95"/>
      <c r="Q1533" s="52"/>
      <c r="R1533" s="52"/>
      <c r="S1533" s="52"/>
      <c r="T1533" s="52"/>
      <c r="U1533" s="52"/>
      <c r="V1533" s="52"/>
      <c r="W1533" s="52"/>
      <c r="X1533" s="52"/>
      <c r="Y1533" s="52"/>
      <c r="Z1533" s="52"/>
      <c r="AA1533" s="52"/>
      <c r="AB1533" s="52"/>
      <c r="AC1533" s="52"/>
      <c r="AD1533" s="52"/>
      <c r="AE1533" s="52"/>
      <c r="AF1533" s="52"/>
      <c r="AG1533" s="52"/>
      <c r="AH1533" s="52"/>
      <c r="AI1533" s="52"/>
      <c r="AJ1533" s="52"/>
      <c r="AK1533" s="52"/>
      <c r="AL1533" s="52"/>
      <c r="AM1533" s="52"/>
      <c r="AN1533" s="52"/>
      <c r="AO1533" s="52"/>
      <c r="AP1533" s="52"/>
      <c r="AQ1533" s="52"/>
      <c r="AR1533" s="52"/>
      <c r="AS1533" s="52"/>
      <c r="AT1533" s="52"/>
      <c r="AU1533" s="52"/>
      <c r="AV1533" s="52"/>
      <c r="AW1533" s="52"/>
      <c r="AX1533" s="52"/>
      <c r="AY1533" s="52"/>
      <c r="AZ1533" s="52"/>
      <c r="BA1533" s="52"/>
      <c r="BB1533" s="52"/>
      <c r="BC1533" s="52"/>
      <c r="BD1533" s="52"/>
      <c r="BE1533" s="52"/>
      <c r="BF1533" s="52"/>
      <c r="BG1533" s="52"/>
      <c r="BH1533" s="52"/>
      <c r="BI1533" s="52"/>
      <c r="BJ1533" s="52"/>
      <c r="BK1533" s="52"/>
      <c r="BL1533" s="52"/>
      <c r="BM1533" s="52"/>
      <c r="BN1533" s="52"/>
      <c r="BO1533" s="52"/>
      <c r="BP1533" s="52"/>
      <c r="BQ1533" s="52"/>
      <c r="BR1533" s="52"/>
      <c r="BS1533" s="52"/>
      <c r="BT1533" s="52"/>
      <c r="BU1533" s="52"/>
      <c r="BV1533" s="52"/>
      <c r="BW1533" s="52"/>
      <c r="BX1533" s="52"/>
      <c r="BY1533" s="52"/>
      <c r="BZ1533" s="52"/>
      <c r="CA1533" s="52"/>
      <c r="CB1533" s="52"/>
      <c r="CC1533" s="52"/>
      <c r="CD1533" s="52"/>
      <c r="CE1533" s="52"/>
      <c r="CF1533" s="52"/>
      <c r="CG1533" s="52"/>
      <c r="CH1533" s="52"/>
      <c r="CI1533" s="52"/>
      <c r="CJ1533" s="52"/>
      <c r="CK1533" s="52"/>
      <c r="CL1533" s="52"/>
      <c r="CM1533" s="52"/>
      <c r="CN1533" s="52"/>
      <c r="CO1533" s="52"/>
      <c r="CP1533" s="52"/>
      <c r="CQ1533" s="52"/>
      <c r="CR1533" s="52"/>
      <c r="CS1533" s="52"/>
      <c r="CT1533" s="52"/>
      <c r="CU1533" s="52"/>
      <c r="CV1533" s="52"/>
      <c r="CW1533" s="52"/>
      <c r="CX1533" s="52"/>
      <c r="CY1533" s="52"/>
      <c r="CZ1533" s="52"/>
      <c r="DA1533" s="52"/>
      <c r="DB1533" s="52"/>
      <c r="DC1533" s="52"/>
      <c r="DD1533" s="52"/>
      <c r="DE1533" s="52"/>
      <c r="DF1533" s="52"/>
      <c r="DG1533" s="52"/>
      <c r="DH1533" s="52"/>
      <c r="DI1533" s="52"/>
      <c r="DJ1533" s="52"/>
      <c r="DK1533" s="52"/>
      <c r="DL1533" s="52"/>
      <c r="DM1533" s="52"/>
      <c r="DN1533" s="52"/>
      <c r="DO1533" s="52"/>
      <c r="DP1533" s="52"/>
      <c r="DQ1533" s="52"/>
      <c r="DR1533" s="52"/>
      <c r="DS1533" s="52"/>
      <c r="DT1533" s="52"/>
      <c r="DU1533" s="52"/>
      <c r="DV1533" s="52"/>
      <c r="DW1533" s="52"/>
      <c r="DX1533" s="52"/>
      <c r="DY1533" s="52"/>
    </row>
    <row r="1534" spans="1:129" x14ac:dyDescent="0.25">
      <c r="A1534" s="19" t="s">
        <v>15</v>
      </c>
      <c r="B1534" s="5">
        <v>834</v>
      </c>
      <c r="D1534" s="5">
        <f t="shared" si="246"/>
        <v>834</v>
      </c>
      <c r="F1534" s="5">
        <f>SUM(J1534:AY1534)</f>
        <v>0</v>
      </c>
      <c r="I1534" s="52"/>
      <c r="J1534" s="103"/>
      <c r="K1534" s="55"/>
      <c r="L1534" s="52"/>
      <c r="M1534" s="55"/>
      <c r="N1534" s="52"/>
      <c r="O1534" s="52"/>
      <c r="P1534" s="95"/>
      <c r="Q1534" s="52"/>
      <c r="R1534" s="52"/>
      <c r="S1534" s="52"/>
      <c r="T1534" s="52"/>
      <c r="U1534" s="52"/>
      <c r="V1534" s="52"/>
      <c r="W1534" s="52"/>
      <c r="X1534" s="52"/>
      <c r="Y1534" s="52"/>
      <c r="Z1534" s="52"/>
      <c r="AA1534" s="52"/>
      <c r="AB1534" s="52"/>
      <c r="AC1534" s="52"/>
      <c r="AD1534" s="52"/>
      <c r="AE1534" s="52"/>
      <c r="AF1534" s="52"/>
      <c r="AG1534" s="52"/>
      <c r="AH1534" s="52"/>
      <c r="AI1534" s="52"/>
      <c r="AJ1534" s="52"/>
      <c r="AK1534" s="52"/>
      <c r="AL1534" s="52"/>
      <c r="AM1534" s="52"/>
      <c r="AN1534" s="52"/>
      <c r="AO1534" s="52"/>
      <c r="AP1534" s="52"/>
      <c r="AQ1534" s="52"/>
      <c r="AR1534" s="52"/>
      <c r="AS1534" s="52"/>
      <c r="AT1534" s="52"/>
      <c r="AU1534" s="52"/>
      <c r="AV1534" s="52"/>
      <c r="AW1534" s="52"/>
      <c r="AX1534" s="52"/>
      <c r="AY1534" s="52"/>
      <c r="AZ1534" s="52"/>
      <c r="BA1534" s="52"/>
      <c r="BB1534" s="52"/>
      <c r="BC1534" s="52"/>
      <c r="BD1534" s="52"/>
      <c r="BE1534" s="52"/>
      <c r="BF1534" s="52"/>
      <c r="BG1534" s="52"/>
      <c r="BH1534" s="52"/>
      <c r="BI1534" s="52"/>
      <c r="BJ1534" s="52"/>
      <c r="BK1534" s="52"/>
      <c r="BL1534" s="52"/>
      <c r="BM1534" s="52"/>
      <c r="BN1534" s="52"/>
      <c r="BO1534" s="52"/>
      <c r="BP1534" s="52"/>
      <c r="BQ1534" s="52"/>
      <c r="BR1534" s="52"/>
      <c r="BS1534" s="52"/>
      <c r="BT1534" s="52"/>
      <c r="BU1534" s="52"/>
      <c r="BV1534" s="52"/>
      <c r="BW1534" s="52"/>
      <c r="BX1534" s="52"/>
      <c r="BY1534" s="52"/>
      <c r="BZ1534" s="52"/>
      <c r="CA1534" s="52"/>
      <c r="CB1534" s="52"/>
      <c r="CC1534" s="52"/>
      <c r="CD1534" s="52"/>
      <c r="CE1534" s="52"/>
      <c r="CF1534" s="52"/>
      <c r="CG1534" s="52"/>
      <c r="CH1534" s="52"/>
      <c r="CI1534" s="52"/>
      <c r="CJ1534" s="52"/>
      <c r="CK1534" s="52"/>
      <c r="CL1534" s="52"/>
      <c r="CM1534" s="52"/>
      <c r="CN1534" s="52"/>
      <c r="CO1534" s="52"/>
      <c r="CP1534" s="52"/>
      <c r="CQ1534" s="52"/>
      <c r="CR1534" s="52"/>
      <c r="CS1534" s="52"/>
      <c r="CT1534" s="52"/>
      <c r="CU1534" s="52"/>
      <c r="CV1534" s="52"/>
      <c r="CW1534" s="52"/>
      <c r="CX1534" s="52"/>
      <c r="CY1534" s="52"/>
      <c r="CZ1534" s="52"/>
      <c r="DA1534" s="52"/>
      <c r="DB1534" s="52"/>
      <c r="DC1534" s="52"/>
      <c r="DD1534" s="52"/>
      <c r="DE1534" s="52"/>
      <c r="DF1534" s="52"/>
      <c r="DG1534" s="52"/>
      <c r="DH1534" s="52"/>
      <c r="DI1534" s="52"/>
      <c r="DJ1534" s="52"/>
      <c r="DK1534" s="52"/>
      <c r="DL1534" s="52"/>
      <c r="DM1534" s="52"/>
      <c r="DN1534" s="52"/>
      <c r="DO1534" s="52"/>
      <c r="DP1534" s="52"/>
      <c r="DQ1534" s="52"/>
      <c r="DR1534" s="52"/>
      <c r="DS1534" s="52"/>
      <c r="DT1534" s="52"/>
      <c r="DU1534" s="52"/>
      <c r="DV1534" s="52"/>
      <c r="DW1534" s="52"/>
      <c r="DX1534" s="52"/>
      <c r="DY1534" s="52"/>
    </row>
    <row r="1535" spans="1:129" x14ac:dyDescent="0.25">
      <c r="A1535" s="6" t="s">
        <v>16</v>
      </c>
      <c r="B1535" s="7">
        <f>SUM(B1523:B1534)</f>
        <v>36000</v>
      </c>
      <c r="D1535" s="23">
        <f>SUM(D1523:D1534)</f>
        <v>2012</v>
      </c>
      <c r="F1535" s="7">
        <f>SUM(F1523:F1534)</f>
        <v>33988</v>
      </c>
      <c r="I1535" s="52"/>
      <c r="J1535" s="103"/>
      <c r="K1535" s="55"/>
      <c r="L1535" s="52"/>
      <c r="M1535" s="55"/>
      <c r="N1535" s="52"/>
      <c r="O1535" s="52"/>
      <c r="P1535" s="95"/>
      <c r="Q1535" s="52"/>
      <c r="R1535" s="52"/>
      <c r="S1535" s="52"/>
      <c r="T1535" s="52"/>
      <c r="U1535" s="52"/>
      <c r="V1535" s="52"/>
      <c r="W1535" s="52"/>
      <c r="X1535" s="52"/>
      <c r="Y1535" s="52"/>
      <c r="Z1535" s="52"/>
      <c r="AA1535" s="52"/>
      <c r="AB1535" s="52"/>
      <c r="AC1535" s="52"/>
      <c r="AD1535" s="52"/>
      <c r="AE1535" s="52"/>
      <c r="AF1535" s="52"/>
      <c r="AG1535" s="52"/>
      <c r="AH1535" s="52"/>
      <c r="AI1535" s="52"/>
      <c r="AJ1535" s="52"/>
      <c r="AK1535" s="52"/>
      <c r="AL1535" s="52"/>
      <c r="AM1535" s="52"/>
      <c r="AN1535" s="52"/>
      <c r="AO1535" s="52"/>
      <c r="AP1535" s="52"/>
      <c r="AQ1535" s="52"/>
      <c r="AR1535" s="52"/>
      <c r="AS1535" s="52"/>
      <c r="AT1535" s="52"/>
      <c r="AU1535" s="52"/>
      <c r="AV1535" s="52"/>
      <c r="AW1535" s="52"/>
      <c r="AX1535" s="52"/>
      <c r="AY1535" s="52"/>
      <c r="AZ1535" s="52"/>
      <c r="BA1535" s="52"/>
      <c r="BB1535" s="52"/>
      <c r="BC1535" s="52"/>
      <c r="BD1535" s="52"/>
      <c r="BE1535" s="52"/>
      <c r="BF1535" s="52"/>
      <c r="BG1535" s="52"/>
      <c r="BH1535" s="52"/>
      <c r="BI1535" s="52"/>
      <c r="BJ1535" s="52"/>
      <c r="BK1535" s="52"/>
      <c r="BL1535" s="52"/>
      <c r="BM1535" s="52"/>
      <c r="BN1535" s="52"/>
      <c r="BO1535" s="52"/>
      <c r="BP1535" s="52"/>
      <c r="BQ1535" s="52"/>
      <c r="BR1535" s="52"/>
      <c r="BS1535" s="52"/>
      <c r="BT1535" s="52"/>
      <c r="BU1535" s="52"/>
      <c r="BV1535" s="52"/>
      <c r="BW1535" s="52"/>
      <c r="BX1535" s="52"/>
      <c r="BY1535" s="52"/>
      <c r="BZ1535" s="52"/>
      <c r="CA1535" s="52"/>
      <c r="CB1535" s="52"/>
      <c r="CC1535" s="52"/>
      <c r="CD1535" s="52"/>
      <c r="CE1535" s="52"/>
      <c r="CF1535" s="52"/>
      <c r="CG1535" s="52"/>
      <c r="CH1535" s="52"/>
      <c r="CI1535" s="52"/>
      <c r="CJ1535" s="52"/>
      <c r="CK1535" s="52"/>
      <c r="CL1535" s="52"/>
      <c r="CM1535" s="52"/>
      <c r="CN1535" s="52"/>
      <c r="CO1535" s="52"/>
      <c r="CP1535" s="52"/>
      <c r="CQ1535" s="52"/>
      <c r="CR1535" s="52"/>
      <c r="CS1535" s="52"/>
      <c r="CT1535" s="52"/>
      <c r="CU1535" s="52"/>
      <c r="CV1535" s="52"/>
      <c r="CW1535" s="52"/>
      <c r="CX1535" s="52"/>
      <c r="CY1535" s="52"/>
      <c r="CZ1535" s="52"/>
      <c r="DA1535" s="52"/>
      <c r="DB1535" s="52"/>
      <c r="DC1535" s="52"/>
      <c r="DD1535" s="52"/>
      <c r="DE1535" s="52"/>
      <c r="DF1535" s="52"/>
      <c r="DG1535" s="52"/>
      <c r="DH1535" s="52"/>
      <c r="DI1535" s="52"/>
      <c r="DJ1535" s="52"/>
      <c r="DK1535" s="52"/>
      <c r="DL1535" s="52"/>
      <c r="DM1535" s="52"/>
      <c r="DN1535" s="52"/>
      <c r="DO1535" s="52"/>
      <c r="DP1535" s="52"/>
      <c r="DQ1535" s="52"/>
      <c r="DR1535" s="52"/>
      <c r="DS1535" s="52"/>
      <c r="DT1535" s="52"/>
      <c r="DU1535" s="52"/>
      <c r="DV1535" s="52"/>
      <c r="DW1535" s="52"/>
      <c r="DX1535" s="52"/>
      <c r="DY1535" s="52"/>
    </row>
    <row r="1536" spans="1:129" x14ac:dyDescent="0.25">
      <c r="A1536" s="6"/>
      <c r="B1536" s="7"/>
      <c r="D1536" s="7"/>
      <c r="F1536" s="7"/>
      <c r="I1536" s="52"/>
      <c r="J1536" s="103"/>
      <c r="K1536" s="55"/>
      <c r="L1536" s="52"/>
      <c r="M1536" s="55"/>
      <c r="N1536" s="52"/>
      <c r="O1536" s="52"/>
      <c r="P1536" s="95"/>
      <c r="Q1536" s="52"/>
      <c r="R1536" s="52"/>
      <c r="S1536" s="52"/>
      <c r="T1536" s="52"/>
      <c r="U1536" s="52"/>
      <c r="V1536" s="52"/>
      <c r="W1536" s="52"/>
      <c r="X1536" s="52"/>
      <c r="Y1536" s="52"/>
      <c r="Z1536" s="52"/>
      <c r="AA1536" s="52"/>
      <c r="AB1536" s="52"/>
      <c r="AC1536" s="52"/>
      <c r="AD1536" s="52"/>
      <c r="AE1536" s="52"/>
      <c r="AF1536" s="52"/>
      <c r="AG1536" s="52"/>
      <c r="AH1536" s="52"/>
      <c r="AI1536" s="52"/>
      <c r="AJ1536" s="52"/>
      <c r="AK1536" s="52"/>
      <c r="AL1536" s="52"/>
      <c r="AM1536" s="52"/>
      <c r="AN1536" s="52"/>
      <c r="AO1536" s="52"/>
      <c r="AP1536" s="52"/>
      <c r="AQ1536" s="52"/>
      <c r="AR1536" s="52"/>
      <c r="AS1536" s="52"/>
      <c r="AT1536" s="52"/>
      <c r="AU1536" s="52"/>
      <c r="AV1536" s="52"/>
      <c r="AW1536" s="52"/>
      <c r="AX1536" s="52"/>
      <c r="AY1536" s="52"/>
      <c r="AZ1536" s="52"/>
      <c r="BA1536" s="52"/>
      <c r="BB1536" s="52"/>
      <c r="BC1536" s="52"/>
      <c r="BD1536" s="52"/>
      <c r="BE1536" s="52"/>
      <c r="BF1536" s="52"/>
      <c r="BG1536" s="52"/>
      <c r="BH1536" s="52"/>
      <c r="BI1536" s="52"/>
      <c r="BJ1536" s="52"/>
      <c r="BK1536" s="52"/>
      <c r="BL1536" s="52"/>
      <c r="BM1536" s="52"/>
      <c r="BN1536" s="52"/>
      <c r="BO1536" s="52"/>
      <c r="BP1536" s="52"/>
      <c r="BQ1536" s="52"/>
      <c r="BR1536" s="52"/>
      <c r="BS1536" s="52"/>
      <c r="BT1536" s="52"/>
      <c r="BU1536" s="52"/>
      <c r="BV1536" s="52"/>
      <c r="BW1536" s="52"/>
      <c r="BX1536" s="52"/>
      <c r="BY1536" s="52"/>
      <c r="BZ1536" s="52"/>
      <c r="CA1536" s="52"/>
      <c r="CB1536" s="52"/>
      <c r="CC1536" s="52"/>
      <c r="CD1536" s="52"/>
      <c r="CE1536" s="52"/>
      <c r="CF1536" s="52"/>
      <c r="CG1536" s="52"/>
      <c r="CH1536" s="52"/>
      <c r="CI1536" s="52"/>
      <c r="CJ1536" s="52"/>
      <c r="CK1536" s="52"/>
      <c r="CL1536" s="52"/>
      <c r="CM1536" s="52"/>
      <c r="CN1536" s="52"/>
      <c r="CO1536" s="52"/>
      <c r="CP1536" s="52"/>
      <c r="CQ1536" s="52"/>
      <c r="CR1536" s="52"/>
      <c r="CS1536" s="52"/>
      <c r="CT1536" s="52"/>
      <c r="CU1536" s="52"/>
      <c r="CV1536" s="52"/>
      <c r="CW1536" s="52"/>
      <c r="CX1536" s="52"/>
      <c r="CY1536" s="52"/>
      <c r="CZ1536" s="52"/>
      <c r="DA1536" s="52"/>
      <c r="DB1536" s="52"/>
      <c r="DC1536" s="52"/>
      <c r="DD1536" s="52"/>
      <c r="DE1536" s="52"/>
      <c r="DF1536" s="52"/>
      <c r="DG1536" s="52"/>
      <c r="DH1536" s="52"/>
      <c r="DI1536" s="52"/>
      <c r="DJ1536" s="52"/>
      <c r="DK1536" s="52"/>
      <c r="DL1536" s="52"/>
      <c r="DM1536" s="52"/>
      <c r="DN1536" s="52"/>
      <c r="DO1536" s="52"/>
      <c r="DP1536" s="52"/>
      <c r="DQ1536" s="52"/>
      <c r="DR1536" s="52"/>
      <c r="DS1536" s="52"/>
      <c r="DT1536" s="52"/>
      <c r="DU1536" s="52"/>
      <c r="DV1536" s="52"/>
      <c r="DW1536" s="52"/>
      <c r="DX1536" s="52"/>
      <c r="DY1536" s="52"/>
    </row>
    <row r="1537" spans="1:129" x14ac:dyDescent="0.25">
      <c r="I1537" s="52"/>
      <c r="J1537" s="103"/>
      <c r="K1537" s="55"/>
      <c r="L1537" s="52"/>
      <c r="M1537" s="55"/>
      <c r="N1537" s="52"/>
      <c r="O1537" s="52"/>
      <c r="P1537" s="95"/>
      <c r="Q1537" s="52"/>
      <c r="R1537" s="52"/>
      <c r="S1537" s="52"/>
      <c r="T1537" s="52"/>
      <c r="U1537" s="52"/>
      <c r="V1537" s="52"/>
      <c r="W1537" s="52"/>
      <c r="X1537" s="52"/>
      <c r="Y1537" s="52"/>
      <c r="Z1537" s="52"/>
      <c r="AA1537" s="52"/>
      <c r="AB1537" s="52"/>
      <c r="AC1537" s="52"/>
      <c r="AD1537" s="52"/>
      <c r="AE1537" s="52"/>
      <c r="AF1537" s="52"/>
      <c r="AG1537" s="52"/>
      <c r="AH1537" s="52"/>
      <c r="AI1537" s="52"/>
      <c r="AJ1537" s="52"/>
      <c r="AK1537" s="52"/>
      <c r="AL1537" s="52"/>
      <c r="AM1537" s="52"/>
      <c r="AN1537" s="52"/>
      <c r="AO1537" s="52"/>
      <c r="AP1537" s="52"/>
      <c r="AQ1537" s="52"/>
      <c r="AR1537" s="52"/>
      <c r="AS1537" s="52"/>
      <c r="AT1537" s="52"/>
      <c r="AU1537" s="52"/>
      <c r="AV1537" s="52"/>
      <c r="AW1537" s="52"/>
      <c r="AX1537" s="52"/>
      <c r="AY1537" s="52"/>
      <c r="AZ1537" s="52"/>
      <c r="BA1537" s="52"/>
      <c r="BB1537" s="52"/>
      <c r="BC1537" s="52"/>
      <c r="BD1537" s="52"/>
      <c r="BE1537" s="52"/>
      <c r="BF1537" s="52"/>
      <c r="BG1537" s="52"/>
      <c r="BH1537" s="52"/>
      <c r="BI1537" s="52"/>
      <c r="BJ1537" s="52"/>
      <c r="BK1537" s="52"/>
      <c r="BL1537" s="52"/>
      <c r="BM1537" s="52"/>
      <c r="BN1537" s="52"/>
      <c r="BO1537" s="52"/>
      <c r="BP1537" s="52"/>
      <c r="BQ1537" s="52"/>
      <c r="BR1537" s="52"/>
      <c r="BS1537" s="52"/>
      <c r="BT1537" s="52"/>
      <c r="BU1537" s="52"/>
      <c r="BV1537" s="52"/>
      <c r="BW1537" s="52"/>
      <c r="BX1537" s="52"/>
      <c r="BY1537" s="52"/>
      <c r="BZ1537" s="52"/>
      <c r="CA1537" s="52"/>
      <c r="CB1537" s="52"/>
      <c r="CC1537" s="52"/>
      <c r="CD1537" s="52"/>
      <c r="CE1537" s="52"/>
      <c r="CF1537" s="52"/>
      <c r="CG1537" s="52"/>
      <c r="CH1537" s="52"/>
      <c r="CI1537" s="52"/>
      <c r="CJ1537" s="52"/>
      <c r="CK1537" s="52"/>
      <c r="CL1537" s="52"/>
      <c r="CM1537" s="52"/>
      <c r="CN1537" s="52"/>
      <c r="CO1537" s="52"/>
      <c r="CP1537" s="52"/>
      <c r="CQ1537" s="52"/>
      <c r="CR1537" s="52"/>
      <c r="CS1537" s="52"/>
      <c r="CT1537" s="52"/>
      <c r="CU1537" s="52"/>
      <c r="CV1537" s="52"/>
      <c r="CW1537" s="52"/>
      <c r="CX1537" s="52"/>
      <c r="CY1537" s="52"/>
      <c r="CZ1537" s="52"/>
      <c r="DA1537" s="52"/>
      <c r="DB1537" s="52"/>
      <c r="DC1537" s="52"/>
      <c r="DD1537" s="52"/>
      <c r="DE1537" s="52"/>
      <c r="DF1537" s="52"/>
      <c r="DG1537" s="52"/>
      <c r="DH1537" s="52"/>
      <c r="DI1537" s="52"/>
      <c r="DJ1537" s="52"/>
      <c r="DK1537" s="52"/>
      <c r="DL1537" s="52"/>
      <c r="DM1537" s="52"/>
      <c r="DN1537" s="52"/>
      <c r="DO1537" s="52"/>
      <c r="DP1537" s="52"/>
      <c r="DQ1537" s="52"/>
      <c r="DR1537" s="52"/>
      <c r="DS1537" s="52"/>
      <c r="DT1537" s="52"/>
      <c r="DU1537" s="52"/>
      <c r="DV1537" s="52"/>
      <c r="DW1537" s="52"/>
      <c r="DX1537" s="52"/>
      <c r="DY1537" s="52"/>
    </row>
    <row r="1538" spans="1:129" ht="35.1" customHeight="1" x14ac:dyDescent="0.25">
      <c r="A1538" s="88">
        <v>35301</v>
      </c>
      <c r="B1538" s="175" t="s">
        <v>96</v>
      </c>
      <c r="C1538" s="173"/>
      <c r="D1538" s="173"/>
      <c r="E1538" s="173"/>
      <c r="F1538" s="173"/>
      <c r="G1538" s="173"/>
      <c r="H1538" s="173"/>
      <c r="I1538" s="52"/>
      <c r="J1538" s="103"/>
      <c r="K1538" s="55"/>
      <c r="L1538" s="55"/>
      <c r="M1538" s="55"/>
      <c r="N1538" s="52"/>
      <c r="O1538" s="52"/>
      <c r="P1538" s="95"/>
      <c r="Q1538" s="52"/>
      <c r="R1538" s="52"/>
      <c r="S1538" s="52"/>
      <c r="T1538" s="52"/>
      <c r="U1538" s="52"/>
      <c r="V1538" s="52"/>
      <c r="W1538" s="52"/>
      <c r="X1538" s="52"/>
      <c r="Y1538" s="52"/>
      <c r="Z1538" s="52"/>
      <c r="AA1538" s="52"/>
      <c r="AB1538" s="52"/>
      <c r="AC1538" s="52"/>
      <c r="AD1538" s="52"/>
      <c r="AE1538" s="52"/>
      <c r="AF1538" s="52"/>
      <c r="AG1538" s="52"/>
      <c r="AH1538" s="52"/>
      <c r="AI1538" s="52"/>
      <c r="AJ1538" s="52"/>
      <c r="AK1538" s="52"/>
      <c r="AL1538" s="52"/>
      <c r="AM1538" s="52"/>
      <c r="AN1538" s="52"/>
      <c r="AO1538" s="52"/>
      <c r="AP1538" s="52"/>
      <c r="AQ1538" s="52"/>
      <c r="AR1538" s="52"/>
      <c r="AS1538" s="52"/>
      <c r="AT1538" s="52"/>
      <c r="AU1538" s="52"/>
      <c r="AV1538" s="52"/>
      <c r="AW1538" s="52"/>
      <c r="AX1538" s="52"/>
      <c r="AY1538" s="52"/>
      <c r="AZ1538" s="52"/>
      <c r="BA1538" s="52"/>
      <c r="BB1538" s="52"/>
      <c r="BC1538" s="52"/>
      <c r="BD1538" s="52"/>
      <c r="BE1538" s="52"/>
      <c r="BF1538" s="52"/>
      <c r="BG1538" s="52"/>
      <c r="BH1538" s="52"/>
      <c r="BI1538" s="52"/>
      <c r="BJ1538" s="52"/>
      <c r="BK1538" s="52"/>
      <c r="BL1538" s="52"/>
      <c r="BM1538" s="52"/>
      <c r="BN1538" s="52"/>
      <c r="BO1538" s="52"/>
      <c r="BP1538" s="52"/>
      <c r="BQ1538" s="52"/>
      <c r="BR1538" s="52"/>
      <c r="BS1538" s="52"/>
      <c r="BT1538" s="52"/>
      <c r="BU1538" s="52"/>
      <c r="BV1538" s="52"/>
      <c r="BW1538" s="52"/>
      <c r="BX1538" s="52"/>
      <c r="BY1538" s="52"/>
      <c r="BZ1538" s="52"/>
      <c r="CA1538" s="52"/>
      <c r="CB1538" s="52"/>
      <c r="CC1538" s="52"/>
      <c r="CD1538" s="52"/>
      <c r="CE1538" s="52"/>
      <c r="CF1538" s="52"/>
      <c r="CG1538" s="52"/>
      <c r="CH1538" s="52"/>
      <c r="CI1538" s="52"/>
      <c r="CJ1538" s="52"/>
      <c r="CK1538" s="52"/>
      <c r="CL1538" s="52"/>
      <c r="CM1538" s="52"/>
      <c r="CN1538" s="52"/>
      <c r="CO1538" s="52"/>
      <c r="CP1538" s="52"/>
      <c r="CQ1538" s="52"/>
      <c r="CR1538" s="52"/>
      <c r="CS1538" s="52"/>
      <c r="CT1538" s="52"/>
      <c r="CU1538" s="52"/>
      <c r="CV1538" s="52"/>
      <c r="CW1538" s="52"/>
      <c r="CX1538" s="52"/>
      <c r="CY1538" s="52"/>
      <c r="CZ1538" s="52"/>
      <c r="DA1538" s="52"/>
      <c r="DB1538" s="52"/>
      <c r="DC1538" s="52"/>
      <c r="DD1538" s="52"/>
      <c r="DE1538" s="52"/>
      <c r="DF1538" s="52"/>
      <c r="DG1538" s="52"/>
      <c r="DH1538" s="52"/>
      <c r="DI1538" s="52"/>
      <c r="DJ1538" s="52"/>
      <c r="DK1538" s="52"/>
      <c r="DL1538" s="52"/>
      <c r="DM1538" s="52"/>
      <c r="DN1538" s="52"/>
      <c r="DO1538" s="52"/>
      <c r="DP1538" s="52"/>
      <c r="DQ1538" s="52"/>
      <c r="DR1538" s="52"/>
      <c r="DS1538" s="52"/>
      <c r="DT1538" s="52"/>
      <c r="DU1538" s="52"/>
      <c r="DV1538" s="52"/>
      <c r="DW1538" s="52"/>
      <c r="DX1538" s="52"/>
      <c r="DY1538" s="52"/>
    </row>
    <row r="1539" spans="1:129" x14ac:dyDescent="0.25">
      <c r="D1539" s="23">
        <v>1000</v>
      </c>
      <c r="E1539" s="2">
        <v>12</v>
      </c>
      <c r="F1539" s="2"/>
      <c r="G1539" s="10">
        <f>D1539/E1539</f>
        <v>83.333333333333329</v>
      </c>
      <c r="I1539" s="52"/>
      <c r="J1539" s="103"/>
      <c r="K1539" s="55"/>
      <c r="L1539" s="52"/>
      <c r="M1539" s="55"/>
      <c r="N1539" s="52"/>
      <c r="O1539" s="52"/>
      <c r="P1539" s="95"/>
      <c r="Q1539" s="52"/>
      <c r="R1539" s="52"/>
      <c r="S1539" s="52"/>
      <c r="T1539" s="52"/>
      <c r="U1539" s="52"/>
      <c r="V1539" s="52"/>
      <c r="W1539" s="52"/>
      <c r="X1539" s="52"/>
      <c r="Y1539" s="52"/>
      <c r="Z1539" s="52"/>
      <c r="AA1539" s="52"/>
      <c r="AB1539" s="52"/>
      <c r="AC1539" s="52"/>
      <c r="AD1539" s="52"/>
      <c r="AE1539" s="52"/>
      <c r="AF1539" s="52"/>
      <c r="AG1539" s="52"/>
      <c r="AH1539" s="52"/>
      <c r="AI1539" s="52"/>
      <c r="AJ1539" s="52"/>
      <c r="AK1539" s="52"/>
      <c r="AL1539" s="52"/>
      <c r="AM1539" s="52"/>
      <c r="AN1539" s="52"/>
      <c r="AO1539" s="52"/>
      <c r="AP1539" s="52"/>
      <c r="AQ1539" s="52"/>
      <c r="AR1539" s="52"/>
      <c r="AS1539" s="52"/>
      <c r="AT1539" s="52"/>
      <c r="AU1539" s="52"/>
      <c r="AV1539" s="52"/>
      <c r="AW1539" s="52"/>
      <c r="AX1539" s="52"/>
      <c r="AY1539" s="52"/>
      <c r="AZ1539" s="52"/>
      <c r="BA1539" s="52"/>
      <c r="BB1539" s="52"/>
      <c r="BC1539" s="52"/>
      <c r="BD1539" s="52"/>
      <c r="BE1539" s="52"/>
      <c r="BF1539" s="52"/>
      <c r="BG1539" s="52"/>
      <c r="BH1539" s="52"/>
      <c r="BI1539" s="52"/>
      <c r="BJ1539" s="52"/>
      <c r="BK1539" s="52"/>
      <c r="BL1539" s="52"/>
      <c r="BM1539" s="52"/>
      <c r="BN1539" s="52"/>
      <c r="BO1539" s="52"/>
      <c r="BP1539" s="52"/>
      <c r="BQ1539" s="52"/>
      <c r="BR1539" s="52"/>
      <c r="BS1539" s="52"/>
      <c r="BT1539" s="52"/>
      <c r="BU1539" s="52"/>
      <c r="BV1539" s="52"/>
      <c r="BW1539" s="52"/>
      <c r="BX1539" s="52"/>
      <c r="BY1539" s="52"/>
      <c r="BZ1539" s="52"/>
      <c r="CA1539" s="52"/>
      <c r="CB1539" s="52"/>
      <c r="CC1539" s="52"/>
      <c r="CD1539" s="52"/>
      <c r="CE1539" s="52"/>
      <c r="CF1539" s="52"/>
      <c r="CG1539" s="52"/>
      <c r="CH1539" s="52"/>
      <c r="CI1539" s="52"/>
      <c r="CJ1539" s="52"/>
      <c r="CK1539" s="52"/>
      <c r="CL1539" s="52"/>
      <c r="CM1539" s="52"/>
      <c r="CN1539" s="52"/>
      <c r="CO1539" s="52"/>
      <c r="CP1539" s="52"/>
      <c r="CQ1539" s="52"/>
      <c r="CR1539" s="52"/>
      <c r="CS1539" s="52"/>
      <c r="CT1539" s="52"/>
      <c r="CU1539" s="52"/>
      <c r="CV1539" s="52"/>
      <c r="CW1539" s="52"/>
      <c r="CX1539" s="52"/>
      <c r="CY1539" s="52"/>
      <c r="CZ1539" s="52"/>
      <c r="DA1539" s="52"/>
      <c r="DB1539" s="52"/>
      <c r="DC1539" s="52"/>
      <c r="DD1539" s="52"/>
      <c r="DE1539" s="52"/>
      <c r="DF1539" s="52"/>
      <c r="DG1539" s="52"/>
      <c r="DH1539" s="52"/>
      <c r="DI1539" s="52"/>
      <c r="DJ1539" s="52"/>
      <c r="DK1539" s="52"/>
      <c r="DL1539" s="52"/>
      <c r="DM1539" s="52"/>
      <c r="DN1539" s="52"/>
      <c r="DO1539" s="52"/>
      <c r="DP1539" s="52"/>
      <c r="DQ1539" s="52"/>
      <c r="DR1539" s="52"/>
      <c r="DS1539" s="52"/>
      <c r="DT1539" s="52"/>
      <c r="DU1539" s="52"/>
      <c r="DV1539" s="52"/>
      <c r="DW1539" s="52"/>
      <c r="DX1539" s="52"/>
      <c r="DY1539" s="52"/>
    </row>
    <row r="1540" spans="1:129" x14ac:dyDescent="0.25">
      <c r="A1540" s="20"/>
      <c r="B1540" s="50" t="s">
        <v>1</v>
      </c>
      <c r="C1540" s="50"/>
      <c r="D1540" s="24" t="s">
        <v>2</v>
      </c>
      <c r="E1540" s="25"/>
      <c r="F1540" s="31" t="s">
        <v>3</v>
      </c>
      <c r="G1540" s="27"/>
      <c r="H1540" s="20"/>
      <c r="I1540" s="52"/>
      <c r="J1540" s="103"/>
      <c r="K1540" s="83"/>
      <c r="L1540" s="52"/>
      <c r="M1540" s="55"/>
      <c r="N1540" s="52"/>
      <c r="O1540" s="52"/>
      <c r="P1540" s="95"/>
      <c r="Q1540" s="52"/>
      <c r="R1540" s="52"/>
      <c r="S1540" s="52"/>
      <c r="T1540" s="52"/>
      <c r="U1540" s="52"/>
      <c r="V1540" s="52"/>
      <c r="W1540" s="52"/>
      <c r="X1540" s="52"/>
      <c r="Y1540" s="52"/>
      <c r="Z1540" s="52"/>
      <c r="AA1540" s="52"/>
      <c r="AB1540" s="52"/>
      <c r="AC1540" s="52"/>
      <c r="AD1540" s="52"/>
      <c r="AE1540" s="52"/>
      <c r="AF1540" s="52"/>
      <c r="AG1540" s="52"/>
      <c r="AH1540" s="52"/>
      <c r="AI1540" s="52"/>
      <c r="AJ1540" s="52"/>
      <c r="AK1540" s="52"/>
      <c r="AL1540" s="52"/>
      <c r="AM1540" s="52"/>
      <c r="AN1540" s="52"/>
      <c r="AO1540" s="52"/>
      <c r="AP1540" s="52"/>
      <c r="AQ1540" s="52"/>
      <c r="AR1540" s="52"/>
      <c r="AS1540" s="52"/>
      <c r="AT1540" s="52"/>
      <c r="AU1540" s="52"/>
      <c r="AV1540" s="52"/>
      <c r="AW1540" s="52"/>
      <c r="AX1540" s="52"/>
      <c r="AY1540" s="52"/>
      <c r="AZ1540" s="52"/>
      <c r="BA1540" s="52"/>
      <c r="BB1540" s="52"/>
      <c r="BC1540" s="52"/>
      <c r="BD1540" s="52"/>
      <c r="BE1540" s="52"/>
      <c r="BF1540" s="52"/>
      <c r="BG1540" s="52"/>
      <c r="BH1540" s="52"/>
      <c r="BI1540" s="52"/>
      <c r="BJ1540" s="52"/>
      <c r="BK1540" s="52"/>
      <c r="BL1540" s="52"/>
      <c r="BM1540" s="52"/>
      <c r="BN1540" s="52"/>
      <c r="BO1540" s="52"/>
      <c r="BP1540" s="52"/>
      <c r="BQ1540" s="52"/>
      <c r="BR1540" s="52"/>
      <c r="BS1540" s="52"/>
      <c r="BT1540" s="52"/>
      <c r="BU1540" s="52"/>
      <c r="BV1540" s="52"/>
      <c r="BW1540" s="52"/>
      <c r="BX1540" s="52"/>
      <c r="BY1540" s="52"/>
      <c r="BZ1540" s="52"/>
      <c r="CA1540" s="52"/>
      <c r="CB1540" s="52"/>
      <c r="CC1540" s="52"/>
      <c r="CD1540" s="52"/>
      <c r="CE1540" s="52"/>
      <c r="CF1540" s="52"/>
      <c r="CG1540" s="52"/>
      <c r="CH1540" s="52"/>
      <c r="CI1540" s="52"/>
      <c r="CJ1540" s="52"/>
      <c r="CK1540" s="52"/>
      <c r="CL1540" s="52"/>
      <c r="CM1540" s="52"/>
      <c r="CN1540" s="52"/>
      <c r="CO1540" s="52"/>
      <c r="CP1540" s="52"/>
      <c r="CQ1540" s="52"/>
      <c r="CR1540" s="52"/>
      <c r="CS1540" s="52"/>
      <c r="CT1540" s="52"/>
      <c r="CU1540" s="52"/>
      <c r="CV1540" s="52"/>
      <c r="CW1540" s="52"/>
      <c r="CX1540" s="52"/>
      <c r="CY1540" s="52"/>
      <c r="CZ1540" s="52"/>
      <c r="DA1540" s="52"/>
      <c r="DB1540" s="52"/>
      <c r="DC1540" s="52"/>
      <c r="DD1540" s="52"/>
      <c r="DE1540" s="52"/>
      <c r="DF1540" s="52"/>
      <c r="DG1540" s="52"/>
      <c r="DH1540" s="52"/>
      <c r="DI1540" s="52"/>
      <c r="DJ1540" s="52"/>
      <c r="DK1540" s="52"/>
      <c r="DL1540" s="52"/>
      <c r="DM1540" s="52"/>
      <c r="DN1540" s="52"/>
      <c r="DO1540" s="52"/>
      <c r="DP1540" s="52"/>
      <c r="DQ1540" s="52"/>
      <c r="DR1540" s="52"/>
      <c r="DS1540" s="52"/>
      <c r="DT1540" s="52"/>
      <c r="DU1540" s="52"/>
      <c r="DV1540" s="52"/>
      <c r="DW1540" s="52"/>
      <c r="DX1540" s="52"/>
      <c r="DY1540" s="52"/>
    </row>
    <row r="1541" spans="1:129" x14ac:dyDescent="0.25">
      <c r="A1541" s="19" t="s">
        <v>4</v>
      </c>
      <c r="B1541" s="5">
        <v>83</v>
      </c>
      <c r="D1541" s="5">
        <f>B1541-F1541</f>
        <v>83</v>
      </c>
      <c r="F1541" s="5">
        <f>SUM(J1541:BB1541)</f>
        <v>0</v>
      </c>
      <c r="I1541" s="52"/>
      <c r="J1541" s="103"/>
      <c r="K1541" s="55"/>
      <c r="L1541" s="52"/>
      <c r="M1541" s="55"/>
      <c r="N1541" s="52"/>
      <c r="O1541" s="52"/>
      <c r="P1541" s="95"/>
      <c r="Q1541" s="52"/>
      <c r="R1541" s="52"/>
      <c r="S1541" s="52"/>
      <c r="T1541" s="52"/>
      <c r="U1541" s="52"/>
      <c r="V1541" s="52"/>
      <c r="W1541" s="52"/>
      <c r="X1541" s="52"/>
      <c r="Y1541" s="52"/>
      <c r="Z1541" s="52"/>
      <c r="AA1541" s="52"/>
      <c r="AB1541" s="52"/>
      <c r="AC1541" s="52"/>
      <c r="AD1541" s="52"/>
      <c r="AE1541" s="52"/>
      <c r="AF1541" s="52"/>
      <c r="AG1541" s="52"/>
      <c r="AH1541" s="52"/>
      <c r="AI1541" s="52"/>
      <c r="AJ1541" s="52"/>
      <c r="AK1541" s="52"/>
      <c r="AL1541" s="52"/>
      <c r="AM1541" s="52"/>
      <c r="AN1541" s="52"/>
      <c r="AO1541" s="52"/>
      <c r="AP1541" s="52"/>
      <c r="AQ1541" s="52"/>
      <c r="AR1541" s="52"/>
      <c r="AS1541" s="52"/>
      <c r="AT1541" s="52"/>
      <c r="AU1541" s="52"/>
      <c r="AV1541" s="52"/>
      <c r="AW1541" s="52"/>
      <c r="AX1541" s="52"/>
      <c r="AY1541" s="52"/>
      <c r="AZ1541" s="52"/>
      <c r="BA1541" s="52"/>
      <c r="BB1541" s="52"/>
      <c r="BC1541" s="52"/>
      <c r="BD1541" s="52"/>
      <c r="BE1541" s="52"/>
      <c r="BF1541" s="52"/>
      <c r="BG1541" s="52"/>
      <c r="BH1541" s="52"/>
      <c r="BI1541" s="52"/>
      <c r="BJ1541" s="52"/>
      <c r="BK1541" s="52"/>
      <c r="BL1541" s="52"/>
      <c r="BM1541" s="52"/>
      <c r="BN1541" s="52"/>
      <c r="BO1541" s="52"/>
      <c r="BP1541" s="52"/>
      <c r="BQ1541" s="52"/>
      <c r="BR1541" s="52"/>
      <c r="BS1541" s="52"/>
      <c r="BT1541" s="52"/>
      <c r="BU1541" s="52"/>
      <c r="BV1541" s="52"/>
      <c r="BW1541" s="52"/>
      <c r="BX1541" s="52"/>
      <c r="BY1541" s="52"/>
      <c r="BZ1541" s="52"/>
      <c r="CA1541" s="52"/>
      <c r="CB1541" s="52"/>
      <c r="CC1541" s="52"/>
      <c r="CD1541" s="52"/>
      <c r="CE1541" s="52"/>
      <c r="CF1541" s="52"/>
      <c r="CG1541" s="52"/>
      <c r="CH1541" s="52"/>
      <c r="CI1541" s="52"/>
      <c r="CJ1541" s="52"/>
      <c r="CK1541" s="52"/>
      <c r="CL1541" s="52"/>
      <c r="CM1541" s="52"/>
      <c r="CN1541" s="52"/>
      <c r="CO1541" s="52"/>
      <c r="CP1541" s="52"/>
      <c r="CQ1541" s="52"/>
      <c r="CR1541" s="52"/>
      <c r="CS1541" s="52"/>
      <c r="CT1541" s="52"/>
      <c r="CU1541" s="52"/>
      <c r="CV1541" s="52"/>
      <c r="CW1541" s="52"/>
      <c r="CX1541" s="52"/>
      <c r="CY1541" s="52"/>
      <c r="CZ1541" s="52"/>
      <c r="DA1541" s="52"/>
      <c r="DB1541" s="52"/>
      <c r="DC1541" s="52"/>
      <c r="DD1541" s="52"/>
      <c r="DE1541" s="52"/>
      <c r="DF1541" s="52"/>
      <c r="DG1541" s="52"/>
      <c r="DH1541" s="52"/>
      <c r="DI1541" s="52"/>
      <c r="DJ1541" s="52"/>
      <c r="DK1541" s="52"/>
      <c r="DL1541" s="52"/>
      <c r="DM1541" s="52"/>
      <c r="DN1541" s="52"/>
      <c r="DO1541" s="52"/>
      <c r="DP1541" s="52"/>
      <c r="DQ1541" s="52"/>
      <c r="DR1541" s="52"/>
      <c r="DS1541" s="52"/>
      <c r="DT1541" s="52"/>
      <c r="DU1541" s="52"/>
      <c r="DV1541" s="52"/>
      <c r="DW1541" s="52"/>
      <c r="DX1541" s="52"/>
      <c r="DY1541" s="52"/>
    </row>
    <row r="1542" spans="1:129" x14ac:dyDescent="0.25">
      <c r="A1542" s="19" t="s">
        <v>5</v>
      </c>
      <c r="B1542" s="5">
        <v>83</v>
      </c>
      <c r="D1542" s="5">
        <f t="shared" ref="D1542:D1552" si="248">B1542-F1542</f>
        <v>83</v>
      </c>
      <c r="F1542" s="5">
        <f t="shared" ref="F1542:F1552" si="249">SUM(J1542:BB1542)</f>
        <v>0</v>
      </c>
      <c r="I1542" s="52"/>
      <c r="J1542" s="103"/>
      <c r="K1542" s="55"/>
      <c r="L1542" s="52"/>
      <c r="M1542" s="55"/>
      <c r="N1542" s="52"/>
      <c r="O1542" s="52"/>
      <c r="P1542" s="95"/>
      <c r="Q1542" s="52"/>
      <c r="R1542" s="52"/>
      <c r="S1542" s="52"/>
      <c r="T1542" s="52"/>
      <c r="U1542" s="52"/>
      <c r="V1542" s="52"/>
      <c r="W1542" s="52"/>
      <c r="X1542" s="52"/>
      <c r="Y1542" s="52"/>
      <c r="Z1542" s="52"/>
      <c r="AA1542" s="52"/>
      <c r="AB1542" s="52"/>
      <c r="AC1542" s="52"/>
      <c r="AD1542" s="52"/>
      <c r="AE1542" s="52"/>
      <c r="AF1542" s="52"/>
      <c r="AG1542" s="52"/>
      <c r="AH1542" s="52"/>
      <c r="AI1542" s="52"/>
      <c r="AJ1542" s="52"/>
      <c r="AK1542" s="52"/>
      <c r="AL1542" s="52"/>
      <c r="AM1542" s="52"/>
      <c r="AN1542" s="52"/>
      <c r="AO1542" s="52"/>
      <c r="AP1542" s="52"/>
      <c r="AQ1542" s="52"/>
      <c r="AR1542" s="52"/>
      <c r="AS1542" s="52"/>
      <c r="AT1542" s="52"/>
      <c r="AU1542" s="52"/>
      <c r="AV1542" s="52"/>
      <c r="AW1542" s="52"/>
      <c r="AX1542" s="52"/>
      <c r="AY1542" s="52"/>
      <c r="AZ1542" s="52"/>
      <c r="BA1542" s="52"/>
      <c r="BB1542" s="52"/>
      <c r="BC1542" s="52"/>
      <c r="BD1542" s="52"/>
      <c r="BE1542" s="52"/>
      <c r="BF1542" s="52"/>
      <c r="BG1542" s="52"/>
      <c r="BH1542" s="52"/>
      <c r="BI1542" s="52"/>
      <c r="BJ1542" s="52"/>
      <c r="BK1542" s="52"/>
      <c r="BL1542" s="52"/>
      <c r="BM1542" s="52"/>
      <c r="BN1542" s="52"/>
      <c r="BO1542" s="52"/>
      <c r="BP1542" s="52"/>
      <c r="BQ1542" s="52"/>
      <c r="BR1542" s="52"/>
      <c r="BS1542" s="52"/>
      <c r="BT1542" s="52"/>
      <c r="BU1542" s="52"/>
      <c r="BV1542" s="52"/>
      <c r="BW1542" s="52"/>
      <c r="BX1542" s="52"/>
      <c r="BY1542" s="52"/>
      <c r="BZ1542" s="52"/>
      <c r="CA1542" s="52"/>
      <c r="CB1542" s="52"/>
      <c r="CC1542" s="52"/>
      <c r="CD1542" s="52"/>
      <c r="CE1542" s="52"/>
      <c r="CF1542" s="52"/>
      <c r="CG1542" s="52"/>
      <c r="CH1542" s="52"/>
      <c r="CI1542" s="52"/>
      <c r="CJ1542" s="52"/>
      <c r="CK1542" s="52"/>
      <c r="CL1542" s="52"/>
      <c r="CM1542" s="52"/>
      <c r="CN1542" s="52"/>
      <c r="CO1542" s="52"/>
      <c r="CP1542" s="52"/>
      <c r="CQ1542" s="52"/>
      <c r="CR1542" s="52"/>
      <c r="CS1542" s="52"/>
      <c r="CT1542" s="52"/>
      <c r="CU1542" s="52"/>
      <c r="CV1542" s="52"/>
      <c r="CW1542" s="52"/>
      <c r="CX1542" s="52"/>
      <c r="CY1542" s="52"/>
      <c r="CZ1542" s="52"/>
      <c r="DA1542" s="52"/>
      <c r="DB1542" s="52"/>
      <c r="DC1542" s="52"/>
      <c r="DD1542" s="52"/>
      <c r="DE1542" s="52"/>
      <c r="DF1542" s="52"/>
      <c r="DG1542" s="52"/>
      <c r="DH1542" s="52"/>
      <c r="DI1542" s="52"/>
      <c r="DJ1542" s="52"/>
      <c r="DK1542" s="52"/>
      <c r="DL1542" s="52"/>
      <c r="DM1542" s="52"/>
      <c r="DN1542" s="52"/>
      <c r="DO1542" s="52"/>
      <c r="DP1542" s="52"/>
      <c r="DQ1542" s="52"/>
      <c r="DR1542" s="52"/>
      <c r="DS1542" s="52"/>
      <c r="DT1542" s="52"/>
      <c r="DU1542" s="52"/>
      <c r="DV1542" s="52"/>
      <c r="DW1542" s="52"/>
      <c r="DX1542" s="52"/>
      <c r="DY1542" s="52"/>
    </row>
    <row r="1543" spans="1:129" x14ac:dyDescent="0.25">
      <c r="A1543" s="19" t="s">
        <v>6</v>
      </c>
      <c r="B1543" s="5">
        <v>83</v>
      </c>
      <c r="D1543" s="5">
        <f t="shared" si="248"/>
        <v>83</v>
      </c>
      <c r="F1543" s="5">
        <f t="shared" si="249"/>
        <v>0</v>
      </c>
      <c r="I1543" s="52"/>
      <c r="J1543" s="103"/>
      <c r="K1543" s="55"/>
      <c r="L1543" s="52"/>
      <c r="M1543" s="55"/>
      <c r="N1543" s="52"/>
      <c r="O1543" s="52"/>
      <c r="P1543" s="95"/>
      <c r="Q1543" s="52"/>
      <c r="R1543" s="52"/>
      <c r="S1543" s="52"/>
      <c r="T1543" s="52"/>
      <c r="U1543" s="52"/>
      <c r="V1543" s="52"/>
      <c r="W1543" s="52"/>
      <c r="X1543" s="52"/>
      <c r="Y1543" s="52"/>
      <c r="Z1543" s="52"/>
      <c r="AA1543" s="52"/>
      <c r="AB1543" s="52"/>
      <c r="AC1543" s="52"/>
      <c r="AD1543" s="52"/>
      <c r="AE1543" s="52"/>
      <c r="AF1543" s="52"/>
      <c r="AG1543" s="52"/>
      <c r="AH1543" s="52"/>
      <c r="AI1543" s="52"/>
      <c r="AJ1543" s="52"/>
      <c r="AK1543" s="52"/>
      <c r="AL1543" s="52"/>
      <c r="AM1543" s="52"/>
      <c r="AN1543" s="52"/>
      <c r="AO1543" s="52"/>
      <c r="AP1543" s="52"/>
      <c r="AQ1543" s="52"/>
      <c r="AR1543" s="52"/>
      <c r="AS1543" s="52"/>
      <c r="AT1543" s="52"/>
      <c r="AU1543" s="52"/>
      <c r="AV1543" s="52"/>
      <c r="AW1543" s="52"/>
      <c r="AX1543" s="52"/>
      <c r="AY1543" s="52"/>
      <c r="AZ1543" s="52"/>
      <c r="BA1543" s="52"/>
      <c r="BB1543" s="52"/>
      <c r="BC1543" s="52"/>
      <c r="BD1543" s="52"/>
      <c r="BE1543" s="52"/>
      <c r="BF1543" s="52"/>
      <c r="BG1543" s="52"/>
      <c r="BH1543" s="52"/>
      <c r="BI1543" s="52"/>
      <c r="BJ1543" s="52"/>
      <c r="BK1543" s="52"/>
      <c r="BL1543" s="52"/>
      <c r="BM1543" s="52"/>
      <c r="BN1543" s="52"/>
      <c r="BO1543" s="52"/>
      <c r="BP1543" s="52"/>
      <c r="BQ1543" s="52"/>
      <c r="BR1543" s="52"/>
      <c r="BS1543" s="52"/>
      <c r="BT1543" s="52"/>
      <c r="BU1543" s="52"/>
      <c r="BV1543" s="52"/>
      <c r="BW1543" s="52"/>
      <c r="BX1543" s="52"/>
      <c r="BY1543" s="52"/>
      <c r="BZ1543" s="52"/>
      <c r="CA1543" s="52"/>
      <c r="CB1543" s="52"/>
      <c r="CC1543" s="52"/>
      <c r="CD1543" s="52"/>
      <c r="CE1543" s="52"/>
      <c r="CF1543" s="52"/>
      <c r="CG1543" s="52"/>
      <c r="CH1543" s="52"/>
      <c r="CI1543" s="52"/>
      <c r="CJ1543" s="52"/>
      <c r="CK1543" s="52"/>
      <c r="CL1543" s="52"/>
      <c r="CM1543" s="52"/>
      <c r="CN1543" s="52"/>
      <c r="CO1543" s="52"/>
      <c r="CP1543" s="52"/>
      <c r="CQ1543" s="52"/>
      <c r="CR1543" s="52"/>
      <c r="CS1543" s="52"/>
      <c r="CT1543" s="52"/>
      <c r="CU1543" s="52"/>
      <c r="CV1543" s="52"/>
      <c r="CW1543" s="52"/>
      <c r="CX1543" s="52"/>
      <c r="CY1543" s="52"/>
      <c r="CZ1543" s="52"/>
      <c r="DA1543" s="52"/>
      <c r="DB1543" s="52"/>
      <c r="DC1543" s="52"/>
      <c r="DD1543" s="52"/>
      <c r="DE1543" s="52"/>
      <c r="DF1543" s="52"/>
      <c r="DG1543" s="52"/>
      <c r="DH1543" s="52"/>
      <c r="DI1543" s="52"/>
      <c r="DJ1543" s="52"/>
      <c r="DK1543" s="52"/>
      <c r="DL1543" s="52"/>
      <c r="DM1543" s="52"/>
      <c r="DN1543" s="52"/>
      <c r="DO1543" s="52"/>
      <c r="DP1543" s="52"/>
      <c r="DQ1543" s="52"/>
      <c r="DR1543" s="52"/>
      <c r="DS1543" s="52"/>
      <c r="DT1543" s="52"/>
      <c r="DU1543" s="52"/>
      <c r="DV1543" s="52"/>
      <c r="DW1543" s="52"/>
      <c r="DX1543" s="52"/>
      <c r="DY1543" s="52"/>
    </row>
    <row r="1544" spans="1:129" x14ac:dyDescent="0.25">
      <c r="A1544" s="19" t="s">
        <v>7</v>
      </c>
      <c r="B1544" s="5">
        <v>83</v>
      </c>
      <c r="D1544" s="5">
        <f t="shared" si="248"/>
        <v>83</v>
      </c>
      <c r="F1544" s="5">
        <f t="shared" si="249"/>
        <v>0</v>
      </c>
      <c r="I1544" s="52"/>
      <c r="J1544" s="103"/>
      <c r="K1544" s="55"/>
      <c r="L1544" s="52"/>
      <c r="M1544" s="55"/>
      <c r="N1544" s="52"/>
      <c r="O1544" s="52"/>
      <c r="P1544" s="95"/>
      <c r="Q1544" s="52"/>
      <c r="R1544" s="52"/>
      <c r="S1544" s="52"/>
      <c r="T1544" s="52"/>
      <c r="U1544" s="52"/>
      <c r="V1544" s="52"/>
      <c r="W1544" s="52"/>
      <c r="X1544" s="52"/>
      <c r="Y1544" s="52"/>
      <c r="Z1544" s="52"/>
      <c r="AA1544" s="52"/>
      <c r="AB1544" s="52"/>
      <c r="AC1544" s="52"/>
      <c r="AD1544" s="52"/>
      <c r="AE1544" s="52"/>
      <c r="AF1544" s="52"/>
      <c r="AG1544" s="52"/>
      <c r="AH1544" s="52"/>
      <c r="AI1544" s="52"/>
      <c r="AJ1544" s="52"/>
      <c r="AK1544" s="52"/>
      <c r="AL1544" s="52"/>
      <c r="AM1544" s="52"/>
      <c r="AN1544" s="52"/>
      <c r="AO1544" s="52"/>
      <c r="AP1544" s="52"/>
      <c r="AQ1544" s="52"/>
      <c r="AR1544" s="52"/>
      <c r="AS1544" s="52"/>
      <c r="AT1544" s="52"/>
      <c r="AU1544" s="52"/>
      <c r="AV1544" s="52"/>
      <c r="AW1544" s="52"/>
      <c r="AX1544" s="52"/>
      <c r="AY1544" s="52"/>
      <c r="AZ1544" s="52"/>
      <c r="BA1544" s="52"/>
      <c r="BB1544" s="52"/>
      <c r="BC1544" s="52"/>
      <c r="BD1544" s="52"/>
      <c r="BE1544" s="52"/>
      <c r="BF1544" s="52"/>
      <c r="BG1544" s="52"/>
      <c r="BH1544" s="52"/>
      <c r="BI1544" s="52"/>
      <c r="BJ1544" s="52"/>
      <c r="BK1544" s="52"/>
      <c r="BL1544" s="52"/>
      <c r="BM1544" s="52"/>
      <c r="BN1544" s="52"/>
      <c r="BO1544" s="52"/>
      <c r="BP1544" s="52"/>
      <c r="BQ1544" s="52"/>
      <c r="BR1544" s="52"/>
      <c r="BS1544" s="52"/>
      <c r="BT1544" s="52"/>
      <c r="BU1544" s="52"/>
      <c r="BV1544" s="52"/>
      <c r="BW1544" s="52"/>
      <c r="BX1544" s="52"/>
      <c r="BY1544" s="52"/>
      <c r="BZ1544" s="52"/>
      <c r="CA1544" s="52"/>
      <c r="CB1544" s="52"/>
      <c r="CC1544" s="52"/>
      <c r="CD1544" s="52"/>
      <c r="CE1544" s="52"/>
      <c r="CF1544" s="52"/>
      <c r="CG1544" s="52"/>
      <c r="CH1544" s="52"/>
      <c r="CI1544" s="52"/>
      <c r="CJ1544" s="52"/>
      <c r="CK1544" s="52"/>
      <c r="CL1544" s="52"/>
      <c r="CM1544" s="52"/>
      <c r="CN1544" s="52"/>
      <c r="CO1544" s="52"/>
      <c r="CP1544" s="52"/>
      <c r="CQ1544" s="52"/>
      <c r="CR1544" s="52"/>
      <c r="CS1544" s="52"/>
      <c r="CT1544" s="52"/>
      <c r="CU1544" s="52"/>
      <c r="CV1544" s="52"/>
      <c r="CW1544" s="52"/>
      <c r="CX1544" s="52"/>
      <c r="CY1544" s="52"/>
      <c r="CZ1544" s="52"/>
      <c r="DA1544" s="52"/>
      <c r="DB1544" s="52"/>
      <c r="DC1544" s="52"/>
      <c r="DD1544" s="52"/>
      <c r="DE1544" s="52"/>
      <c r="DF1544" s="52"/>
      <c r="DG1544" s="52"/>
      <c r="DH1544" s="52"/>
      <c r="DI1544" s="52"/>
      <c r="DJ1544" s="52"/>
      <c r="DK1544" s="52"/>
      <c r="DL1544" s="52"/>
      <c r="DM1544" s="52"/>
      <c r="DN1544" s="52"/>
      <c r="DO1544" s="52"/>
      <c r="DP1544" s="52"/>
      <c r="DQ1544" s="52"/>
      <c r="DR1544" s="52"/>
      <c r="DS1544" s="52"/>
      <c r="DT1544" s="52"/>
      <c r="DU1544" s="52"/>
      <c r="DV1544" s="52"/>
      <c r="DW1544" s="52"/>
      <c r="DX1544" s="52"/>
      <c r="DY1544" s="52"/>
    </row>
    <row r="1545" spans="1:129" x14ac:dyDescent="0.25">
      <c r="A1545" s="19" t="s">
        <v>55</v>
      </c>
      <c r="B1545" s="5">
        <v>83</v>
      </c>
      <c r="D1545" s="5">
        <f t="shared" si="248"/>
        <v>83</v>
      </c>
      <c r="F1545" s="5">
        <f t="shared" si="249"/>
        <v>0</v>
      </c>
      <c r="I1545" s="52"/>
      <c r="J1545" s="103"/>
      <c r="K1545" s="55"/>
      <c r="L1545" s="52"/>
      <c r="M1545" s="55"/>
      <c r="N1545" s="52"/>
      <c r="O1545" s="52"/>
      <c r="P1545" s="95"/>
      <c r="Q1545" s="52"/>
      <c r="R1545" s="52"/>
      <c r="S1545" s="52"/>
      <c r="T1545" s="52"/>
      <c r="U1545" s="52"/>
      <c r="V1545" s="52"/>
      <c r="W1545" s="52"/>
      <c r="X1545" s="52"/>
      <c r="Y1545" s="52"/>
      <c r="Z1545" s="52"/>
      <c r="AA1545" s="52"/>
      <c r="AB1545" s="52"/>
      <c r="AC1545" s="52"/>
      <c r="AD1545" s="52"/>
      <c r="AE1545" s="52"/>
      <c r="AF1545" s="52"/>
      <c r="AG1545" s="52"/>
      <c r="AH1545" s="52"/>
      <c r="AI1545" s="52"/>
      <c r="AJ1545" s="52"/>
      <c r="AK1545" s="52"/>
      <c r="AL1545" s="52"/>
      <c r="AM1545" s="52"/>
      <c r="AN1545" s="52"/>
      <c r="AO1545" s="52"/>
      <c r="AP1545" s="52"/>
      <c r="AQ1545" s="52"/>
      <c r="AR1545" s="52"/>
      <c r="AS1545" s="52"/>
      <c r="AT1545" s="52"/>
      <c r="AU1545" s="52"/>
      <c r="AV1545" s="52"/>
      <c r="AW1545" s="52"/>
      <c r="AX1545" s="52"/>
      <c r="AY1545" s="52"/>
      <c r="AZ1545" s="52"/>
      <c r="BA1545" s="52"/>
      <c r="BB1545" s="52"/>
      <c r="BC1545" s="52"/>
      <c r="BD1545" s="52"/>
      <c r="BE1545" s="52"/>
      <c r="BF1545" s="52"/>
      <c r="BG1545" s="52"/>
      <c r="BH1545" s="52"/>
      <c r="BI1545" s="52"/>
      <c r="BJ1545" s="52"/>
      <c r="BK1545" s="52"/>
      <c r="BL1545" s="52"/>
      <c r="BM1545" s="52"/>
      <c r="BN1545" s="52"/>
      <c r="BO1545" s="52"/>
      <c r="BP1545" s="52"/>
      <c r="BQ1545" s="52"/>
      <c r="BR1545" s="52"/>
      <c r="BS1545" s="52"/>
      <c r="BT1545" s="52"/>
      <c r="BU1545" s="52"/>
      <c r="BV1545" s="52"/>
      <c r="BW1545" s="52"/>
      <c r="BX1545" s="52"/>
      <c r="BY1545" s="52"/>
      <c r="BZ1545" s="52"/>
      <c r="CA1545" s="52"/>
      <c r="CB1545" s="52"/>
      <c r="CC1545" s="52"/>
      <c r="CD1545" s="52"/>
      <c r="CE1545" s="52"/>
      <c r="CF1545" s="52"/>
      <c r="CG1545" s="52"/>
      <c r="CH1545" s="52"/>
      <c r="CI1545" s="52"/>
      <c r="CJ1545" s="52"/>
      <c r="CK1545" s="52"/>
      <c r="CL1545" s="52"/>
      <c r="CM1545" s="52"/>
      <c r="CN1545" s="52"/>
      <c r="CO1545" s="52"/>
      <c r="CP1545" s="52"/>
      <c r="CQ1545" s="52"/>
      <c r="CR1545" s="52"/>
      <c r="CS1545" s="52"/>
      <c r="CT1545" s="52"/>
      <c r="CU1545" s="52"/>
      <c r="CV1545" s="52"/>
      <c r="CW1545" s="52"/>
      <c r="CX1545" s="52"/>
      <c r="CY1545" s="52"/>
      <c r="CZ1545" s="52"/>
      <c r="DA1545" s="52"/>
      <c r="DB1545" s="52"/>
      <c r="DC1545" s="52"/>
      <c r="DD1545" s="52"/>
      <c r="DE1545" s="52"/>
      <c r="DF1545" s="52"/>
      <c r="DG1545" s="52"/>
      <c r="DH1545" s="52"/>
      <c r="DI1545" s="52"/>
      <c r="DJ1545" s="52"/>
      <c r="DK1545" s="52"/>
      <c r="DL1545" s="52"/>
      <c r="DM1545" s="52"/>
      <c r="DN1545" s="52"/>
      <c r="DO1545" s="52"/>
      <c r="DP1545" s="52"/>
      <c r="DQ1545" s="52"/>
      <c r="DR1545" s="52"/>
      <c r="DS1545" s="52"/>
      <c r="DT1545" s="52"/>
      <c r="DU1545" s="52"/>
      <c r="DV1545" s="52"/>
      <c r="DW1545" s="52"/>
      <c r="DX1545" s="52"/>
      <c r="DY1545" s="52"/>
    </row>
    <row r="1546" spans="1:129" x14ac:dyDescent="0.25">
      <c r="A1546" s="19" t="s">
        <v>9</v>
      </c>
      <c r="B1546" s="5">
        <v>83</v>
      </c>
      <c r="D1546" s="5">
        <f t="shared" si="248"/>
        <v>83</v>
      </c>
      <c r="F1546" s="5">
        <f t="shared" si="249"/>
        <v>0</v>
      </c>
      <c r="I1546" s="52"/>
      <c r="J1546" s="103"/>
      <c r="K1546" s="55"/>
      <c r="L1546" s="52"/>
      <c r="M1546" s="55"/>
      <c r="N1546" s="52"/>
      <c r="O1546" s="52"/>
      <c r="P1546" s="95"/>
      <c r="Q1546" s="52"/>
      <c r="R1546" s="52"/>
      <c r="S1546" s="52"/>
      <c r="T1546" s="52"/>
      <c r="U1546" s="52"/>
      <c r="V1546" s="52"/>
      <c r="W1546" s="52"/>
      <c r="X1546" s="52"/>
      <c r="Y1546" s="52"/>
      <c r="Z1546" s="52"/>
      <c r="AA1546" s="52"/>
      <c r="AB1546" s="52"/>
      <c r="AC1546" s="52"/>
      <c r="AD1546" s="52"/>
      <c r="AE1546" s="52"/>
      <c r="AF1546" s="52"/>
      <c r="AG1546" s="52"/>
      <c r="AH1546" s="52"/>
      <c r="AI1546" s="52"/>
      <c r="AJ1546" s="52"/>
      <c r="AK1546" s="52"/>
      <c r="AL1546" s="52"/>
      <c r="AM1546" s="52"/>
      <c r="AN1546" s="52"/>
      <c r="AO1546" s="52"/>
      <c r="AP1546" s="52"/>
      <c r="AQ1546" s="52"/>
      <c r="AR1546" s="52"/>
      <c r="AS1546" s="52"/>
      <c r="AT1546" s="52"/>
      <c r="AU1546" s="52"/>
      <c r="AV1546" s="52"/>
      <c r="AW1546" s="52"/>
      <c r="AX1546" s="52"/>
      <c r="AY1546" s="52"/>
      <c r="AZ1546" s="52"/>
      <c r="BA1546" s="52"/>
      <c r="BB1546" s="52"/>
      <c r="BC1546" s="52"/>
      <c r="BD1546" s="52"/>
      <c r="BE1546" s="52"/>
      <c r="BF1546" s="52"/>
      <c r="BG1546" s="52"/>
      <c r="BH1546" s="52"/>
      <c r="BI1546" s="52"/>
      <c r="BJ1546" s="52"/>
      <c r="BK1546" s="52"/>
      <c r="BL1546" s="52"/>
      <c r="BM1546" s="52"/>
      <c r="BN1546" s="52"/>
      <c r="BO1546" s="52"/>
      <c r="BP1546" s="52"/>
      <c r="BQ1546" s="52"/>
      <c r="BR1546" s="52"/>
      <c r="BS1546" s="52"/>
      <c r="BT1546" s="52"/>
      <c r="BU1546" s="52"/>
      <c r="BV1546" s="52"/>
      <c r="BW1546" s="52"/>
      <c r="BX1546" s="52"/>
      <c r="BY1546" s="52"/>
      <c r="BZ1546" s="52"/>
      <c r="CA1546" s="52"/>
      <c r="CB1546" s="52"/>
      <c r="CC1546" s="52"/>
      <c r="CD1546" s="52"/>
      <c r="CE1546" s="52"/>
      <c r="CF1546" s="52"/>
      <c r="CG1546" s="52"/>
      <c r="CH1546" s="52"/>
      <c r="CI1546" s="52"/>
      <c r="CJ1546" s="52"/>
      <c r="CK1546" s="52"/>
      <c r="CL1546" s="52"/>
      <c r="CM1546" s="52"/>
      <c r="CN1546" s="52"/>
      <c r="CO1546" s="52"/>
      <c r="CP1546" s="52"/>
      <c r="CQ1546" s="52"/>
      <c r="CR1546" s="52"/>
      <c r="CS1546" s="52"/>
      <c r="CT1546" s="52"/>
      <c r="CU1546" s="52"/>
      <c r="CV1546" s="52"/>
      <c r="CW1546" s="52"/>
      <c r="CX1546" s="52"/>
      <c r="CY1546" s="52"/>
      <c r="CZ1546" s="52"/>
      <c r="DA1546" s="52"/>
      <c r="DB1546" s="52"/>
      <c r="DC1546" s="52"/>
      <c r="DD1546" s="52"/>
      <c r="DE1546" s="52"/>
      <c r="DF1546" s="52"/>
      <c r="DG1546" s="52"/>
      <c r="DH1546" s="52"/>
      <c r="DI1546" s="52"/>
      <c r="DJ1546" s="52"/>
      <c r="DK1546" s="52"/>
      <c r="DL1546" s="52"/>
      <c r="DM1546" s="52"/>
      <c r="DN1546" s="52"/>
      <c r="DO1546" s="52"/>
      <c r="DP1546" s="52"/>
      <c r="DQ1546" s="52"/>
      <c r="DR1546" s="52"/>
      <c r="DS1546" s="52"/>
      <c r="DT1546" s="52"/>
      <c r="DU1546" s="52"/>
      <c r="DV1546" s="52"/>
      <c r="DW1546" s="52"/>
      <c r="DX1546" s="52"/>
      <c r="DY1546" s="52"/>
    </row>
    <row r="1547" spans="1:129" x14ac:dyDescent="0.25">
      <c r="A1547" s="19" t="s">
        <v>10</v>
      </c>
      <c r="B1547" s="5">
        <v>83</v>
      </c>
      <c r="D1547" s="5">
        <f t="shared" si="248"/>
        <v>83</v>
      </c>
      <c r="F1547" s="5">
        <f t="shared" si="249"/>
        <v>0</v>
      </c>
      <c r="I1547" s="52"/>
      <c r="J1547" s="103"/>
      <c r="K1547" s="55"/>
      <c r="L1547" s="52"/>
      <c r="M1547" s="55"/>
      <c r="N1547" s="52"/>
      <c r="O1547" s="52"/>
      <c r="P1547" s="95"/>
      <c r="Q1547" s="52"/>
      <c r="R1547" s="52"/>
      <c r="S1547" s="52"/>
      <c r="T1547" s="52"/>
      <c r="U1547" s="52"/>
      <c r="V1547" s="52"/>
      <c r="W1547" s="52"/>
      <c r="X1547" s="52"/>
      <c r="Y1547" s="52"/>
      <c r="Z1547" s="52"/>
      <c r="AA1547" s="52"/>
      <c r="AB1547" s="52"/>
      <c r="AC1547" s="52"/>
      <c r="AD1547" s="52"/>
      <c r="AE1547" s="52"/>
      <c r="AF1547" s="52"/>
      <c r="AG1547" s="52"/>
      <c r="AH1547" s="52"/>
      <c r="AI1547" s="52"/>
      <c r="AJ1547" s="52"/>
      <c r="AK1547" s="52"/>
      <c r="AL1547" s="52"/>
      <c r="AM1547" s="52"/>
      <c r="AN1547" s="52"/>
      <c r="AO1547" s="52"/>
      <c r="AP1547" s="52"/>
      <c r="AQ1547" s="52"/>
      <c r="AR1547" s="52"/>
      <c r="AS1547" s="52"/>
      <c r="AT1547" s="52"/>
      <c r="AU1547" s="52"/>
      <c r="AV1547" s="52"/>
      <c r="AW1547" s="52"/>
      <c r="AX1547" s="52"/>
      <c r="AY1547" s="52"/>
      <c r="AZ1547" s="52"/>
      <c r="BA1547" s="52"/>
      <c r="BB1547" s="52"/>
      <c r="BC1547" s="52"/>
      <c r="BD1547" s="52"/>
      <c r="BE1547" s="52"/>
      <c r="BF1547" s="52"/>
      <c r="BG1547" s="52"/>
      <c r="BH1547" s="52"/>
      <c r="BI1547" s="52"/>
      <c r="BJ1547" s="52"/>
      <c r="BK1547" s="52"/>
      <c r="BL1547" s="52"/>
      <c r="BM1547" s="52"/>
      <c r="BN1547" s="52"/>
      <c r="BO1547" s="52"/>
      <c r="BP1547" s="52"/>
      <c r="BQ1547" s="52"/>
      <c r="BR1547" s="52"/>
      <c r="BS1547" s="52"/>
      <c r="BT1547" s="52"/>
      <c r="BU1547" s="52"/>
      <c r="BV1547" s="52"/>
      <c r="BW1547" s="52"/>
      <c r="BX1547" s="52"/>
      <c r="BY1547" s="52"/>
      <c r="BZ1547" s="52"/>
      <c r="CA1547" s="52"/>
      <c r="CB1547" s="52"/>
      <c r="CC1547" s="52"/>
      <c r="CD1547" s="52"/>
      <c r="CE1547" s="52"/>
      <c r="CF1547" s="52"/>
      <c r="CG1547" s="52"/>
      <c r="CH1547" s="52"/>
      <c r="CI1547" s="52"/>
      <c r="CJ1547" s="52"/>
      <c r="CK1547" s="52"/>
      <c r="CL1547" s="52"/>
      <c r="CM1547" s="52"/>
      <c r="CN1547" s="52"/>
      <c r="CO1547" s="52"/>
      <c r="CP1547" s="52"/>
      <c r="CQ1547" s="52"/>
      <c r="CR1547" s="52"/>
      <c r="CS1547" s="52"/>
      <c r="CT1547" s="52"/>
      <c r="CU1547" s="52"/>
      <c r="CV1547" s="52"/>
      <c r="CW1547" s="52"/>
      <c r="CX1547" s="52"/>
      <c r="CY1547" s="52"/>
      <c r="CZ1547" s="52"/>
      <c r="DA1547" s="52"/>
      <c r="DB1547" s="52"/>
      <c r="DC1547" s="52"/>
      <c r="DD1547" s="52"/>
      <c r="DE1547" s="52"/>
      <c r="DF1547" s="52"/>
      <c r="DG1547" s="52"/>
      <c r="DH1547" s="52"/>
      <c r="DI1547" s="52"/>
      <c r="DJ1547" s="52"/>
      <c r="DK1547" s="52"/>
      <c r="DL1547" s="52"/>
      <c r="DM1547" s="52"/>
      <c r="DN1547" s="52"/>
      <c r="DO1547" s="52"/>
      <c r="DP1547" s="52"/>
      <c r="DQ1547" s="52"/>
      <c r="DR1547" s="52"/>
      <c r="DS1547" s="52"/>
      <c r="DT1547" s="52"/>
      <c r="DU1547" s="52"/>
      <c r="DV1547" s="52"/>
      <c r="DW1547" s="52"/>
      <c r="DX1547" s="52"/>
      <c r="DY1547" s="52"/>
    </row>
    <row r="1548" spans="1:129" x14ac:dyDescent="0.25">
      <c r="A1548" s="19" t="s">
        <v>11</v>
      </c>
      <c r="B1548" s="5">
        <v>83</v>
      </c>
      <c r="D1548" s="5">
        <f t="shared" si="248"/>
        <v>83</v>
      </c>
      <c r="F1548" s="5">
        <f t="shared" si="249"/>
        <v>0</v>
      </c>
      <c r="I1548" s="52"/>
      <c r="J1548" s="103"/>
      <c r="K1548" s="55"/>
      <c r="L1548" s="52"/>
      <c r="M1548" s="55"/>
      <c r="N1548" s="52"/>
      <c r="O1548" s="52"/>
      <c r="P1548" s="95"/>
      <c r="Q1548" s="52"/>
      <c r="R1548" s="52"/>
      <c r="S1548" s="52"/>
      <c r="T1548" s="52"/>
      <c r="U1548" s="52"/>
      <c r="V1548" s="52"/>
      <c r="W1548" s="52"/>
      <c r="X1548" s="52"/>
      <c r="Y1548" s="52"/>
      <c r="Z1548" s="52"/>
      <c r="AA1548" s="52"/>
      <c r="AB1548" s="52"/>
      <c r="AC1548" s="52"/>
      <c r="AD1548" s="52"/>
      <c r="AE1548" s="52"/>
      <c r="AF1548" s="52"/>
      <c r="AG1548" s="52"/>
      <c r="AH1548" s="52"/>
      <c r="AI1548" s="52"/>
      <c r="AJ1548" s="52"/>
      <c r="AK1548" s="52"/>
      <c r="AL1548" s="52"/>
      <c r="AM1548" s="52"/>
      <c r="AN1548" s="52"/>
      <c r="AO1548" s="52"/>
      <c r="AP1548" s="52"/>
      <c r="AQ1548" s="52"/>
      <c r="AR1548" s="52"/>
      <c r="AS1548" s="52"/>
      <c r="AT1548" s="52"/>
      <c r="AU1548" s="52"/>
      <c r="AV1548" s="52"/>
      <c r="AW1548" s="52"/>
      <c r="AX1548" s="52"/>
      <c r="AY1548" s="52"/>
      <c r="AZ1548" s="52"/>
      <c r="BA1548" s="52"/>
      <c r="BB1548" s="52"/>
      <c r="BC1548" s="52"/>
      <c r="BD1548" s="52"/>
      <c r="BE1548" s="52"/>
      <c r="BF1548" s="52"/>
      <c r="BG1548" s="52"/>
      <c r="BH1548" s="52"/>
      <c r="BI1548" s="52"/>
      <c r="BJ1548" s="52"/>
      <c r="BK1548" s="52"/>
      <c r="BL1548" s="52"/>
      <c r="BM1548" s="52"/>
      <c r="BN1548" s="52"/>
      <c r="BO1548" s="52"/>
      <c r="BP1548" s="52"/>
      <c r="BQ1548" s="52"/>
      <c r="BR1548" s="52"/>
      <c r="BS1548" s="52"/>
      <c r="BT1548" s="52"/>
      <c r="BU1548" s="52"/>
      <c r="BV1548" s="52"/>
      <c r="BW1548" s="52"/>
      <c r="BX1548" s="52"/>
      <c r="BY1548" s="52"/>
      <c r="BZ1548" s="52"/>
      <c r="CA1548" s="52"/>
      <c r="CB1548" s="52"/>
      <c r="CC1548" s="52"/>
      <c r="CD1548" s="52"/>
      <c r="CE1548" s="52"/>
      <c r="CF1548" s="52"/>
      <c r="CG1548" s="52"/>
      <c r="CH1548" s="52"/>
      <c r="CI1548" s="52"/>
      <c r="CJ1548" s="52"/>
      <c r="CK1548" s="52"/>
      <c r="CL1548" s="52"/>
      <c r="CM1548" s="52"/>
      <c r="CN1548" s="52"/>
      <c r="CO1548" s="52"/>
      <c r="CP1548" s="52"/>
      <c r="CQ1548" s="52"/>
      <c r="CR1548" s="52"/>
      <c r="CS1548" s="52"/>
      <c r="CT1548" s="52"/>
      <c r="CU1548" s="52"/>
      <c r="CV1548" s="52"/>
      <c r="CW1548" s="52"/>
      <c r="CX1548" s="52"/>
      <c r="CY1548" s="52"/>
      <c r="CZ1548" s="52"/>
      <c r="DA1548" s="52"/>
      <c r="DB1548" s="52"/>
      <c r="DC1548" s="52"/>
      <c r="DD1548" s="52"/>
      <c r="DE1548" s="52"/>
      <c r="DF1548" s="52"/>
      <c r="DG1548" s="52"/>
      <c r="DH1548" s="52"/>
      <c r="DI1548" s="52"/>
      <c r="DJ1548" s="52"/>
      <c r="DK1548" s="52"/>
      <c r="DL1548" s="52"/>
      <c r="DM1548" s="52"/>
      <c r="DN1548" s="52"/>
      <c r="DO1548" s="52"/>
      <c r="DP1548" s="52"/>
      <c r="DQ1548" s="52"/>
      <c r="DR1548" s="52"/>
      <c r="DS1548" s="52"/>
      <c r="DT1548" s="52"/>
      <c r="DU1548" s="52"/>
      <c r="DV1548" s="52"/>
      <c r="DW1548" s="52"/>
      <c r="DX1548" s="52"/>
      <c r="DY1548" s="52"/>
    </row>
    <row r="1549" spans="1:129" x14ac:dyDescent="0.25">
      <c r="A1549" s="19" t="s">
        <v>12</v>
      </c>
      <c r="B1549" s="5">
        <v>84</v>
      </c>
      <c r="D1549" s="5">
        <f t="shared" si="248"/>
        <v>84</v>
      </c>
      <c r="F1549" s="5">
        <f t="shared" si="249"/>
        <v>0</v>
      </c>
      <c r="I1549" s="52"/>
      <c r="J1549" s="103"/>
      <c r="K1549" s="55"/>
      <c r="L1549" s="52"/>
      <c r="M1549" s="55"/>
      <c r="N1549" s="52"/>
      <c r="O1549" s="52"/>
      <c r="P1549" s="95"/>
      <c r="Q1549" s="52"/>
      <c r="R1549" s="52"/>
      <c r="S1549" s="52"/>
      <c r="T1549" s="52"/>
      <c r="U1549" s="52"/>
      <c r="V1549" s="52"/>
      <c r="W1549" s="52"/>
      <c r="X1549" s="52"/>
      <c r="Y1549" s="52"/>
      <c r="Z1549" s="52"/>
      <c r="AA1549" s="52"/>
      <c r="AB1549" s="52"/>
      <c r="AC1549" s="52"/>
      <c r="AD1549" s="52"/>
      <c r="AE1549" s="52"/>
      <c r="AF1549" s="52"/>
      <c r="AG1549" s="52"/>
      <c r="AH1549" s="52"/>
      <c r="AI1549" s="52"/>
      <c r="AJ1549" s="52"/>
      <c r="AK1549" s="52"/>
      <c r="AL1549" s="52"/>
      <c r="AM1549" s="52"/>
      <c r="AN1549" s="52"/>
      <c r="AO1549" s="52"/>
      <c r="AP1549" s="52"/>
      <c r="AQ1549" s="52"/>
      <c r="AR1549" s="52"/>
      <c r="AS1549" s="52"/>
      <c r="AT1549" s="52"/>
      <c r="AU1549" s="52"/>
      <c r="AV1549" s="52"/>
      <c r="AW1549" s="52"/>
      <c r="AX1549" s="52"/>
      <c r="AY1549" s="52"/>
      <c r="AZ1549" s="52"/>
      <c r="BA1549" s="52"/>
      <c r="BB1549" s="52"/>
      <c r="BC1549" s="52"/>
      <c r="BD1549" s="52"/>
      <c r="BE1549" s="52"/>
      <c r="BF1549" s="52"/>
      <c r="BG1549" s="52"/>
      <c r="BH1549" s="52"/>
      <c r="BI1549" s="52"/>
      <c r="BJ1549" s="52"/>
      <c r="BK1549" s="52"/>
      <c r="BL1549" s="52"/>
      <c r="BM1549" s="52"/>
      <c r="BN1549" s="52"/>
      <c r="BO1549" s="52"/>
      <c r="BP1549" s="52"/>
      <c r="BQ1549" s="52"/>
      <c r="BR1549" s="52"/>
      <c r="BS1549" s="52"/>
      <c r="BT1549" s="52"/>
      <c r="BU1549" s="52"/>
      <c r="BV1549" s="52"/>
      <c r="BW1549" s="52"/>
      <c r="BX1549" s="52"/>
      <c r="BY1549" s="52"/>
      <c r="BZ1549" s="52"/>
      <c r="CA1549" s="52"/>
      <c r="CB1549" s="52"/>
      <c r="CC1549" s="52"/>
      <c r="CD1549" s="52"/>
      <c r="CE1549" s="52"/>
      <c r="CF1549" s="52"/>
      <c r="CG1549" s="52"/>
      <c r="CH1549" s="52"/>
      <c r="CI1549" s="52"/>
      <c r="CJ1549" s="52"/>
      <c r="CK1549" s="52"/>
      <c r="CL1549" s="52"/>
      <c r="CM1549" s="52"/>
      <c r="CN1549" s="52"/>
      <c r="CO1549" s="52"/>
      <c r="CP1549" s="52"/>
      <c r="CQ1549" s="52"/>
      <c r="CR1549" s="52"/>
      <c r="CS1549" s="52"/>
      <c r="CT1549" s="52"/>
      <c r="CU1549" s="52"/>
      <c r="CV1549" s="52"/>
      <c r="CW1549" s="52"/>
      <c r="CX1549" s="52"/>
      <c r="CY1549" s="52"/>
      <c r="CZ1549" s="52"/>
      <c r="DA1549" s="52"/>
      <c r="DB1549" s="52"/>
      <c r="DC1549" s="52"/>
      <c r="DD1549" s="52"/>
      <c r="DE1549" s="52"/>
      <c r="DF1549" s="52"/>
      <c r="DG1549" s="52"/>
      <c r="DH1549" s="52"/>
      <c r="DI1549" s="52"/>
      <c r="DJ1549" s="52"/>
      <c r="DK1549" s="52"/>
      <c r="DL1549" s="52"/>
      <c r="DM1549" s="52"/>
      <c r="DN1549" s="52"/>
      <c r="DO1549" s="52"/>
      <c r="DP1549" s="52"/>
      <c r="DQ1549" s="52"/>
      <c r="DR1549" s="52"/>
      <c r="DS1549" s="52"/>
      <c r="DT1549" s="52"/>
      <c r="DU1549" s="52"/>
      <c r="DV1549" s="52"/>
      <c r="DW1549" s="52"/>
      <c r="DX1549" s="52"/>
      <c r="DY1549" s="52"/>
    </row>
    <row r="1550" spans="1:129" x14ac:dyDescent="0.25">
      <c r="A1550" s="19" t="s">
        <v>13</v>
      </c>
      <c r="B1550" s="5">
        <v>84</v>
      </c>
      <c r="D1550" s="5">
        <f t="shared" si="248"/>
        <v>84</v>
      </c>
      <c r="F1550" s="5">
        <f t="shared" si="249"/>
        <v>0</v>
      </c>
      <c r="I1550" s="52"/>
      <c r="J1550" s="103"/>
      <c r="K1550" s="55"/>
      <c r="L1550" s="52"/>
      <c r="M1550" s="55"/>
      <c r="N1550" s="52"/>
      <c r="O1550" s="52"/>
      <c r="P1550" s="95"/>
      <c r="Q1550" s="52"/>
      <c r="R1550" s="52"/>
      <c r="S1550" s="52"/>
      <c r="T1550" s="52"/>
      <c r="U1550" s="52"/>
      <c r="V1550" s="52"/>
      <c r="W1550" s="52"/>
      <c r="X1550" s="52"/>
      <c r="Y1550" s="52"/>
      <c r="Z1550" s="52"/>
      <c r="AA1550" s="52"/>
      <c r="AB1550" s="52"/>
      <c r="AC1550" s="52"/>
      <c r="AD1550" s="52"/>
      <c r="AE1550" s="52"/>
      <c r="AF1550" s="52"/>
      <c r="AG1550" s="52"/>
      <c r="AH1550" s="52"/>
      <c r="AI1550" s="52"/>
      <c r="AJ1550" s="52"/>
      <c r="AK1550" s="52"/>
      <c r="AL1550" s="52"/>
      <c r="AM1550" s="52"/>
      <c r="AN1550" s="52"/>
      <c r="AO1550" s="52"/>
      <c r="AP1550" s="52"/>
      <c r="AQ1550" s="52"/>
      <c r="AR1550" s="52"/>
      <c r="AS1550" s="52"/>
      <c r="AT1550" s="52"/>
      <c r="AU1550" s="52"/>
      <c r="AV1550" s="52"/>
      <c r="AW1550" s="52"/>
      <c r="AX1550" s="52"/>
      <c r="AY1550" s="52"/>
      <c r="AZ1550" s="52"/>
      <c r="BA1550" s="52"/>
      <c r="BB1550" s="52"/>
      <c r="BC1550" s="52"/>
      <c r="BD1550" s="52"/>
      <c r="BE1550" s="52"/>
      <c r="BF1550" s="52"/>
      <c r="BG1550" s="52"/>
      <c r="BH1550" s="52"/>
      <c r="BI1550" s="52"/>
      <c r="BJ1550" s="52"/>
      <c r="BK1550" s="52"/>
      <c r="BL1550" s="52"/>
      <c r="BM1550" s="52"/>
      <c r="BN1550" s="52"/>
      <c r="BO1550" s="52"/>
      <c r="BP1550" s="52"/>
      <c r="BQ1550" s="52"/>
      <c r="BR1550" s="52"/>
      <c r="BS1550" s="52"/>
      <c r="BT1550" s="52"/>
      <c r="BU1550" s="52"/>
      <c r="BV1550" s="52"/>
      <c r="BW1550" s="52"/>
      <c r="BX1550" s="52"/>
      <c r="BY1550" s="52"/>
      <c r="BZ1550" s="52"/>
      <c r="CA1550" s="52"/>
      <c r="CB1550" s="52"/>
      <c r="CC1550" s="52"/>
      <c r="CD1550" s="52"/>
      <c r="CE1550" s="52"/>
      <c r="CF1550" s="52"/>
      <c r="CG1550" s="52"/>
      <c r="CH1550" s="52"/>
      <c r="CI1550" s="52"/>
      <c r="CJ1550" s="52"/>
      <c r="CK1550" s="52"/>
      <c r="CL1550" s="52"/>
      <c r="CM1550" s="52"/>
      <c r="CN1550" s="52"/>
      <c r="CO1550" s="52"/>
      <c r="CP1550" s="52"/>
      <c r="CQ1550" s="52"/>
      <c r="CR1550" s="52"/>
      <c r="CS1550" s="52"/>
      <c r="CT1550" s="52"/>
      <c r="CU1550" s="52"/>
      <c r="CV1550" s="52"/>
      <c r="CW1550" s="52"/>
      <c r="CX1550" s="52"/>
      <c r="CY1550" s="52"/>
      <c r="CZ1550" s="52"/>
      <c r="DA1550" s="52"/>
      <c r="DB1550" s="52"/>
      <c r="DC1550" s="52"/>
      <c r="DD1550" s="52"/>
      <c r="DE1550" s="52"/>
      <c r="DF1550" s="52"/>
      <c r="DG1550" s="52"/>
      <c r="DH1550" s="52"/>
      <c r="DI1550" s="52"/>
      <c r="DJ1550" s="52"/>
      <c r="DK1550" s="52"/>
      <c r="DL1550" s="52"/>
      <c r="DM1550" s="52"/>
      <c r="DN1550" s="52"/>
      <c r="DO1550" s="52"/>
      <c r="DP1550" s="52"/>
      <c r="DQ1550" s="52"/>
      <c r="DR1550" s="52"/>
      <c r="DS1550" s="52"/>
      <c r="DT1550" s="52"/>
      <c r="DU1550" s="52"/>
      <c r="DV1550" s="52"/>
      <c r="DW1550" s="52"/>
      <c r="DX1550" s="52"/>
      <c r="DY1550" s="52"/>
    </row>
    <row r="1551" spans="1:129" x14ac:dyDescent="0.25">
      <c r="A1551" s="19" t="s">
        <v>14</v>
      </c>
      <c r="B1551" s="5">
        <v>84</v>
      </c>
      <c r="D1551" s="5">
        <f t="shared" si="248"/>
        <v>84</v>
      </c>
      <c r="F1551" s="5">
        <f t="shared" si="249"/>
        <v>0</v>
      </c>
      <c r="I1551" s="52"/>
      <c r="J1551" s="103"/>
      <c r="K1551" s="55"/>
      <c r="L1551" s="52"/>
      <c r="M1551" s="55"/>
      <c r="N1551" s="52"/>
      <c r="O1551" s="52"/>
      <c r="P1551" s="95"/>
      <c r="Q1551" s="52"/>
      <c r="R1551" s="52"/>
      <c r="S1551" s="52"/>
      <c r="T1551" s="52"/>
      <c r="U1551" s="52"/>
      <c r="V1551" s="52"/>
      <c r="W1551" s="52"/>
      <c r="X1551" s="52"/>
      <c r="Y1551" s="52"/>
      <c r="Z1551" s="52"/>
      <c r="AA1551" s="52"/>
      <c r="AB1551" s="52"/>
      <c r="AC1551" s="52"/>
      <c r="AD1551" s="52"/>
      <c r="AE1551" s="52"/>
      <c r="AF1551" s="52"/>
      <c r="AG1551" s="52"/>
      <c r="AH1551" s="52"/>
      <c r="AI1551" s="52"/>
      <c r="AJ1551" s="52"/>
      <c r="AK1551" s="52"/>
      <c r="AL1551" s="52"/>
      <c r="AM1551" s="52"/>
      <c r="AN1551" s="52"/>
      <c r="AO1551" s="52"/>
      <c r="AP1551" s="52"/>
      <c r="AQ1551" s="52"/>
      <c r="AR1551" s="52"/>
      <c r="AS1551" s="52"/>
      <c r="AT1551" s="52"/>
      <c r="AU1551" s="52"/>
      <c r="AV1551" s="52"/>
      <c r="AW1551" s="52"/>
      <c r="AX1551" s="52"/>
      <c r="AY1551" s="52"/>
      <c r="AZ1551" s="52"/>
      <c r="BA1551" s="52"/>
      <c r="BB1551" s="52"/>
      <c r="BC1551" s="52"/>
      <c r="BD1551" s="52"/>
      <c r="BE1551" s="52"/>
      <c r="BF1551" s="52"/>
      <c r="BG1551" s="52"/>
      <c r="BH1551" s="52"/>
      <c r="BI1551" s="52"/>
      <c r="BJ1551" s="52"/>
      <c r="BK1551" s="52"/>
      <c r="BL1551" s="52"/>
      <c r="BM1551" s="52"/>
      <c r="BN1551" s="52"/>
      <c r="BO1551" s="52"/>
      <c r="BP1551" s="52"/>
      <c r="BQ1551" s="52"/>
      <c r="BR1551" s="52"/>
      <c r="BS1551" s="52"/>
      <c r="BT1551" s="52"/>
      <c r="BU1551" s="52"/>
      <c r="BV1551" s="52"/>
      <c r="BW1551" s="52"/>
      <c r="BX1551" s="52"/>
      <c r="BY1551" s="52"/>
      <c r="BZ1551" s="52"/>
      <c r="CA1551" s="52"/>
      <c r="CB1551" s="52"/>
      <c r="CC1551" s="52"/>
      <c r="CD1551" s="52"/>
      <c r="CE1551" s="52"/>
      <c r="CF1551" s="52"/>
      <c r="CG1551" s="52"/>
      <c r="CH1551" s="52"/>
      <c r="CI1551" s="52"/>
      <c r="CJ1551" s="52"/>
      <c r="CK1551" s="52"/>
      <c r="CL1551" s="52"/>
      <c r="CM1551" s="52"/>
      <c r="CN1551" s="52"/>
      <c r="CO1551" s="52"/>
      <c r="CP1551" s="52"/>
      <c r="CQ1551" s="52"/>
      <c r="CR1551" s="52"/>
      <c r="CS1551" s="52"/>
      <c r="CT1551" s="52"/>
      <c r="CU1551" s="52"/>
      <c r="CV1551" s="52"/>
      <c r="CW1551" s="52"/>
      <c r="CX1551" s="52"/>
      <c r="CY1551" s="52"/>
      <c r="CZ1551" s="52"/>
      <c r="DA1551" s="52"/>
      <c r="DB1551" s="52"/>
      <c r="DC1551" s="52"/>
      <c r="DD1551" s="52"/>
      <c r="DE1551" s="52"/>
      <c r="DF1551" s="52"/>
      <c r="DG1551" s="52"/>
      <c r="DH1551" s="52"/>
      <c r="DI1551" s="52"/>
      <c r="DJ1551" s="52"/>
      <c r="DK1551" s="52"/>
      <c r="DL1551" s="52"/>
      <c r="DM1551" s="52"/>
      <c r="DN1551" s="52"/>
      <c r="DO1551" s="52"/>
      <c r="DP1551" s="52"/>
      <c r="DQ1551" s="52"/>
      <c r="DR1551" s="52"/>
      <c r="DS1551" s="52"/>
      <c r="DT1551" s="52"/>
      <c r="DU1551" s="52"/>
      <c r="DV1551" s="52"/>
      <c r="DW1551" s="52"/>
      <c r="DX1551" s="52"/>
      <c r="DY1551" s="52"/>
    </row>
    <row r="1552" spans="1:129" x14ac:dyDescent="0.25">
      <c r="A1552" s="19" t="s">
        <v>15</v>
      </c>
      <c r="B1552" s="5">
        <v>84</v>
      </c>
      <c r="D1552" s="5">
        <f t="shared" si="248"/>
        <v>84</v>
      </c>
      <c r="F1552" s="5">
        <f t="shared" si="249"/>
        <v>0</v>
      </c>
      <c r="I1552" s="52"/>
      <c r="J1552" s="103"/>
      <c r="K1552" s="55"/>
      <c r="L1552" s="52"/>
      <c r="M1552" s="55"/>
      <c r="N1552" s="52"/>
      <c r="O1552" s="52"/>
      <c r="P1552" s="95"/>
      <c r="Q1552" s="52"/>
      <c r="R1552" s="52"/>
      <c r="S1552" s="52"/>
      <c r="T1552" s="52"/>
      <c r="U1552" s="52"/>
      <c r="V1552" s="52"/>
      <c r="W1552" s="52"/>
      <c r="X1552" s="52"/>
      <c r="Y1552" s="52"/>
      <c r="Z1552" s="52"/>
      <c r="AA1552" s="52"/>
      <c r="AB1552" s="52"/>
      <c r="AC1552" s="52"/>
      <c r="AD1552" s="52"/>
      <c r="AE1552" s="52"/>
      <c r="AF1552" s="52"/>
      <c r="AG1552" s="52"/>
      <c r="AH1552" s="52"/>
      <c r="AI1552" s="52"/>
      <c r="AJ1552" s="52"/>
      <c r="AK1552" s="52"/>
      <c r="AL1552" s="52"/>
      <c r="AM1552" s="52"/>
      <c r="AN1552" s="52"/>
      <c r="AO1552" s="52"/>
      <c r="AP1552" s="52"/>
      <c r="AQ1552" s="52"/>
      <c r="AR1552" s="52"/>
      <c r="AS1552" s="52"/>
      <c r="AT1552" s="52"/>
      <c r="AU1552" s="52"/>
      <c r="AV1552" s="52"/>
      <c r="AW1552" s="52"/>
      <c r="AX1552" s="52"/>
      <c r="AY1552" s="52"/>
      <c r="AZ1552" s="52"/>
      <c r="BA1552" s="52"/>
      <c r="BB1552" s="52"/>
      <c r="BC1552" s="52"/>
      <c r="BD1552" s="52"/>
      <c r="BE1552" s="52"/>
      <c r="BF1552" s="52"/>
      <c r="BG1552" s="52"/>
      <c r="BH1552" s="52"/>
      <c r="BI1552" s="52"/>
      <c r="BJ1552" s="52"/>
      <c r="BK1552" s="52"/>
      <c r="BL1552" s="52"/>
      <c r="BM1552" s="52"/>
      <c r="BN1552" s="52"/>
      <c r="BO1552" s="52"/>
      <c r="BP1552" s="52"/>
      <c r="BQ1552" s="52"/>
      <c r="BR1552" s="52"/>
      <c r="BS1552" s="52"/>
      <c r="BT1552" s="52"/>
      <c r="BU1552" s="52"/>
      <c r="BV1552" s="52"/>
      <c r="BW1552" s="52"/>
      <c r="BX1552" s="52"/>
      <c r="BY1552" s="52"/>
      <c r="BZ1552" s="52"/>
      <c r="CA1552" s="52"/>
      <c r="CB1552" s="52"/>
      <c r="CC1552" s="52"/>
      <c r="CD1552" s="52"/>
      <c r="CE1552" s="52"/>
      <c r="CF1552" s="52"/>
      <c r="CG1552" s="52"/>
      <c r="CH1552" s="52"/>
      <c r="CI1552" s="52"/>
      <c r="CJ1552" s="52"/>
      <c r="CK1552" s="52"/>
      <c r="CL1552" s="52"/>
      <c r="CM1552" s="52"/>
      <c r="CN1552" s="52"/>
      <c r="CO1552" s="52"/>
      <c r="CP1552" s="52"/>
      <c r="CQ1552" s="52"/>
      <c r="CR1552" s="52"/>
      <c r="CS1552" s="52"/>
      <c r="CT1552" s="52"/>
      <c r="CU1552" s="52"/>
      <c r="CV1552" s="52"/>
      <c r="CW1552" s="52"/>
      <c r="CX1552" s="52"/>
      <c r="CY1552" s="52"/>
      <c r="CZ1552" s="52"/>
      <c r="DA1552" s="52"/>
      <c r="DB1552" s="52"/>
      <c r="DC1552" s="52"/>
      <c r="DD1552" s="52"/>
      <c r="DE1552" s="52"/>
      <c r="DF1552" s="52"/>
      <c r="DG1552" s="52"/>
      <c r="DH1552" s="52"/>
      <c r="DI1552" s="52"/>
      <c r="DJ1552" s="52"/>
      <c r="DK1552" s="52"/>
      <c r="DL1552" s="52"/>
      <c r="DM1552" s="52"/>
      <c r="DN1552" s="52"/>
      <c r="DO1552" s="52"/>
      <c r="DP1552" s="52"/>
      <c r="DQ1552" s="52"/>
      <c r="DR1552" s="52"/>
      <c r="DS1552" s="52"/>
      <c r="DT1552" s="52"/>
      <c r="DU1552" s="52"/>
      <c r="DV1552" s="52"/>
      <c r="DW1552" s="52"/>
      <c r="DX1552" s="52"/>
      <c r="DY1552" s="52"/>
    </row>
    <row r="1553" spans="1:129" x14ac:dyDescent="0.25">
      <c r="A1553" s="6" t="s">
        <v>16</v>
      </c>
      <c r="B1553" s="7">
        <f>SUM(B1541:B1552)</f>
        <v>1000</v>
      </c>
      <c r="D1553" s="23">
        <f>SUM(D1541:D1552)</f>
        <v>1000</v>
      </c>
      <c r="F1553" s="7">
        <f>SUM(F1541:F1552)</f>
        <v>0</v>
      </c>
      <c r="I1553" s="52"/>
      <c r="J1553" s="103"/>
      <c r="K1553" s="55"/>
      <c r="L1553" s="52"/>
      <c r="M1553" s="55"/>
      <c r="N1553" s="52"/>
      <c r="O1553" s="52"/>
      <c r="P1553" s="95"/>
      <c r="Q1553" s="52"/>
      <c r="R1553" s="52"/>
      <c r="S1553" s="52"/>
      <c r="T1553" s="52"/>
      <c r="U1553" s="52"/>
      <c r="V1553" s="52"/>
      <c r="W1553" s="52"/>
      <c r="X1553" s="52"/>
      <c r="Y1553" s="52"/>
      <c r="Z1553" s="52"/>
      <c r="AA1553" s="52"/>
      <c r="AB1553" s="52"/>
      <c r="AC1553" s="52"/>
      <c r="AD1553" s="52"/>
      <c r="AE1553" s="52"/>
      <c r="AF1553" s="52"/>
      <c r="AG1553" s="52"/>
      <c r="AH1553" s="52"/>
      <c r="AI1553" s="52"/>
      <c r="AJ1553" s="52"/>
      <c r="AK1553" s="52"/>
      <c r="AL1553" s="52"/>
      <c r="AM1553" s="52"/>
      <c r="AN1553" s="52"/>
      <c r="AO1553" s="52"/>
      <c r="AP1553" s="52"/>
      <c r="AQ1553" s="52"/>
      <c r="AR1553" s="52"/>
      <c r="AS1553" s="52"/>
      <c r="AT1553" s="52"/>
      <c r="AU1553" s="52"/>
      <c r="AV1553" s="52"/>
      <c r="AW1553" s="52"/>
      <c r="AX1553" s="52"/>
      <c r="AY1553" s="52"/>
      <c r="AZ1553" s="52"/>
      <c r="BA1553" s="52"/>
      <c r="BB1553" s="52"/>
      <c r="BC1553" s="52"/>
      <c r="BD1553" s="52"/>
      <c r="BE1553" s="52"/>
      <c r="BF1553" s="52"/>
      <c r="BG1553" s="52"/>
      <c r="BH1553" s="52"/>
      <c r="BI1553" s="52"/>
      <c r="BJ1553" s="52"/>
      <c r="BK1553" s="52"/>
      <c r="BL1553" s="52"/>
      <c r="BM1553" s="52"/>
      <c r="BN1553" s="52"/>
      <c r="BO1553" s="52"/>
      <c r="BP1553" s="52"/>
      <c r="BQ1553" s="52"/>
      <c r="BR1553" s="52"/>
      <c r="BS1553" s="52"/>
      <c r="BT1553" s="52"/>
      <c r="BU1553" s="52"/>
      <c r="BV1553" s="52"/>
      <c r="BW1553" s="52"/>
      <c r="BX1553" s="52"/>
      <c r="BY1553" s="52"/>
      <c r="BZ1553" s="52"/>
      <c r="CA1553" s="52"/>
      <c r="CB1553" s="52"/>
      <c r="CC1553" s="52"/>
      <c r="CD1553" s="52"/>
      <c r="CE1553" s="52"/>
      <c r="CF1553" s="52"/>
      <c r="CG1553" s="52"/>
      <c r="CH1553" s="52"/>
      <c r="CI1553" s="52"/>
      <c r="CJ1553" s="52"/>
      <c r="CK1553" s="52"/>
      <c r="CL1553" s="52"/>
      <c r="CM1553" s="52"/>
      <c r="CN1553" s="52"/>
      <c r="CO1553" s="52"/>
      <c r="CP1553" s="52"/>
      <c r="CQ1553" s="52"/>
      <c r="CR1553" s="52"/>
      <c r="CS1553" s="52"/>
      <c r="CT1553" s="52"/>
      <c r="CU1553" s="52"/>
      <c r="CV1553" s="52"/>
      <c r="CW1553" s="52"/>
      <c r="CX1553" s="52"/>
      <c r="CY1553" s="52"/>
      <c r="CZ1553" s="52"/>
      <c r="DA1553" s="52"/>
      <c r="DB1553" s="52"/>
      <c r="DC1553" s="52"/>
      <c r="DD1553" s="52"/>
      <c r="DE1553" s="52"/>
      <c r="DF1553" s="52"/>
      <c r="DG1553" s="52"/>
      <c r="DH1553" s="52"/>
      <c r="DI1553" s="52"/>
      <c r="DJ1553" s="52"/>
      <c r="DK1553" s="52"/>
      <c r="DL1553" s="52"/>
      <c r="DM1553" s="52"/>
      <c r="DN1553" s="52"/>
      <c r="DO1553" s="52"/>
      <c r="DP1553" s="52"/>
      <c r="DQ1553" s="52"/>
      <c r="DR1553" s="52"/>
      <c r="DS1553" s="52"/>
      <c r="DT1553" s="52"/>
      <c r="DU1553" s="52"/>
      <c r="DV1553" s="52"/>
      <c r="DW1553" s="52"/>
      <c r="DX1553" s="52"/>
      <c r="DY1553" s="52"/>
    </row>
    <row r="1554" spans="1:129" x14ac:dyDescent="0.25">
      <c r="I1554" s="52"/>
      <c r="J1554" s="103"/>
      <c r="K1554" s="55"/>
      <c r="L1554" s="52"/>
      <c r="M1554" s="55"/>
      <c r="N1554" s="52"/>
      <c r="O1554" s="52"/>
      <c r="P1554" s="95"/>
      <c r="Q1554" s="52"/>
      <c r="R1554" s="52"/>
      <c r="S1554" s="52"/>
      <c r="T1554" s="52"/>
      <c r="U1554" s="52"/>
      <c r="V1554" s="52"/>
      <c r="W1554" s="52"/>
      <c r="X1554" s="52"/>
      <c r="Y1554" s="52"/>
      <c r="Z1554" s="52"/>
      <c r="AA1554" s="52"/>
      <c r="AB1554" s="52"/>
      <c r="AC1554" s="52"/>
      <c r="AD1554" s="52"/>
      <c r="AE1554" s="52"/>
      <c r="AF1554" s="52"/>
      <c r="AG1554" s="52"/>
      <c r="AH1554" s="52"/>
      <c r="AI1554" s="52"/>
      <c r="AJ1554" s="52"/>
      <c r="AK1554" s="52"/>
      <c r="AL1554" s="52"/>
      <c r="AM1554" s="52"/>
      <c r="AN1554" s="52"/>
      <c r="AO1554" s="52"/>
      <c r="AP1554" s="52"/>
      <c r="AQ1554" s="52"/>
      <c r="AR1554" s="52"/>
      <c r="AS1554" s="52"/>
      <c r="AT1554" s="52"/>
      <c r="AU1554" s="52"/>
      <c r="AV1554" s="52"/>
      <c r="AW1554" s="52"/>
      <c r="AX1554" s="52"/>
      <c r="AY1554" s="52"/>
      <c r="AZ1554" s="52"/>
      <c r="BA1554" s="52"/>
      <c r="BB1554" s="52"/>
      <c r="BC1554" s="52"/>
      <c r="BD1554" s="52"/>
      <c r="BE1554" s="52"/>
      <c r="BF1554" s="52"/>
      <c r="BG1554" s="52"/>
      <c r="BH1554" s="52"/>
      <c r="BI1554" s="52"/>
      <c r="BJ1554" s="52"/>
      <c r="BK1554" s="52"/>
      <c r="BL1554" s="52"/>
      <c r="BM1554" s="52"/>
      <c r="BN1554" s="52"/>
      <c r="BO1554" s="52"/>
      <c r="BP1554" s="52"/>
      <c r="BQ1554" s="52"/>
      <c r="BR1554" s="52"/>
      <c r="BS1554" s="52"/>
      <c r="BT1554" s="52"/>
      <c r="BU1554" s="52"/>
      <c r="BV1554" s="52"/>
      <c r="BW1554" s="52"/>
      <c r="BX1554" s="52"/>
      <c r="BY1554" s="52"/>
      <c r="BZ1554" s="52"/>
      <c r="CA1554" s="52"/>
      <c r="CB1554" s="52"/>
      <c r="CC1554" s="52"/>
      <c r="CD1554" s="52"/>
      <c r="CE1554" s="52"/>
      <c r="CF1554" s="52"/>
      <c r="CG1554" s="52"/>
      <c r="CH1554" s="52"/>
      <c r="CI1554" s="52"/>
      <c r="CJ1554" s="52"/>
      <c r="CK1554" s="52"/>
      <c r="CL1554" s="52"/>
      <c r="CM1554" s="52"/>
      <c r="CN1554" s="52"/>
      <c r="CO1554" s="52"/>
      <c r="CP1554" s="52"/>
      <c r="CQ1554" s="52"/>
      <c r="CR1554" s="52"/>
      <c r="CS1554" s="52"/>
      <c r="CT1554" s="52"/>
      <c r="CU1554" s="52"/>
      <c r="CV1554" s="52"/>
      <c r="CW1554" s="52"/>
      <c r="CX1554" s="52"/>
      <c r="CY1554" s="52"/>
      <c r="CZ1554" s="52"/>
      <c r="DA1554" s="52"/>
      <c r="DB1554" s="52"/>
      <c r="DC1554" s="52"/>
      <c r="DD1554" s="52"/>
      <c r="DE1554" s="52"/>
      <c r="DF1554" s="52"/>
      <c r="DG1554" s="52"/>
      <c r="DH1554" s="52"/>
      <c r="DI1554" s="52"/>
      <c r="DJ1554" s="52"/>
      <c r="DK1554" s="52"/>
      <c r="DL1554" s="52"/>
      <c r="DM1554" s="52"/>
      <c r="DN1554" s="52"/>
      <c r="DO1554" s="52"/>
      <c r="DP1554" s="52"/>
      <c r="DQ1554" s="52"/>
      <c r="DR1554" s="52"/>
      <c r="DS1554" s="52"/>
      <c r="DT1554" s="52"/>
      <c r="DU1554" s="52"/>
      <c r="DV1554" s="52"/>
      <c r="DW1554" s="52"/>
      <c r="DX1554" s="52"/>
      <c r="DY1554" s="52"/>
    </row>
    <row r="1555" spans="1:129" x14ac:dyDescent="0.25">
      <c r="I1555" s="52"/>
      <c r="J1555" s="103"/>
      <c r="K1555" s="55"/>
      <c r="L1555" s="52"/>
      <c r="M1555" s="55"/>
      <c r="N1555" s="52"/>
      <c r="O1555" s="52"/>
      <c r="P1555" s="95"/>
      <c r="Q1555" s="52"/>
      <c r="R1555" s="52"/>
      <c r="S1555" s="52"/>
      <c r="T1555" s="52"/>
      <c r="U1555" s="52"/>
      <c r="V1555" s="52"/>
      <c r="W1555" s="52"/>
      <c r="X1555" s="52"/>
      <c r="Y1555" s="52"/>
      <c r="Z1555" s="52"/>
      <c r="AA1555" s="52"/>
      <c r="AB1555" s="52"/>
      <c r="AC1555" s="52"/>
      <c r="AD1555" s="52"/>
      <c r="AE1555" s="52"/>
      <c r="AF1555" s="52"/>
      <c r="AG1555" s="52"/>
      <c r="AH1555" s="52"/>
      <c r="AI1555" s="52"/>
      <c r="AJ1555" s="52"/>
      <c r="AK1555" s="52"/>
      <c r="AL1555" s="52"/>
      <c r="AM1555" s="52"/>
      <c r="AN1555" s="52"/>
      <c r="AO1555" s="52"/>
      <c r="AP1555" s="52"/>
      <c r="AQ1555" s="52"/>
      <c r="AR1555" s="52"/>
      <c r="AS1555" s="52"/>
      <c r="AT1555" s="52"/>
      <c r="AU1555" s="52"/>
      <c r="AV1555" s="52"/>
      <c r="AW1555" s="52"/>
      <c r="AX1555" s="52"/>
      <c r="AY1555" s="52"/>
      <c r="AZ1555" s="52"/>
      <c r="BA1555" s="52"/>
      <c r="BB1555" s="52"/>
      <c r="BC1555" s="52"/>
      <c r="BD1555" s="52"/>
      <c r="BE1555" s="52"/>
      <c r="BF1555" s="52"/>
      <c r="BG1555" s="52"/>
      <c r="BH1555" s="52"/>
      <c r="BI1555" s="52"/>
      <c r="BJ1555" s="52"/>
      <c r="BK1555" s="52"/>
      <c r="BL1555" s="52"/>
      <c r="BM1555" s="52"/>
      <c r="BN1555" s="52"/>
      <c r="BO1555" s="52"/>
      <c r="BP1555" s="52"/>
      <c r="BQ1555" s="52"/>
      <c r="BR1555" s="52"/>
      <c r="BS1555" s="52"/>
      <c r="BT1555" s="52"/>
      <c r="BU1555" s="52"/>
      <c r="BV1555" s="52"/>
      <c r="BW1555" s="52"/>
      <c r="BX1555" s="52"/>
      <c r="BY1555" s="52"/>
      <c r="BZ1555" s="52"/>
      <c r="CA1555" s="52"/>
      <c r="CB1555" s="52"/>
      <c r="CC1555" s="52"/>
      <c r="CD1555" s="52"/>
      <c r="CE1555" s="52"/>
      <c r="CF1555" s="52"/>
      <c r="CG1555" s="52"/>
      <c r="CH1555" s="52"/>
      <c r="CI1555" s="52"/>
      <c r="CJ1555" s="52"/>
      <c r="CK1555" s="52"/>
      <c r="CL1555" s="52"/>
      <c r="CM1555" s="52"/>
      <c r="CN1555" s="52"/>
      <c r="CO1555" s="52"/>
      <c r="CP1555" s="52"/>
      <c r="CQ1555" s="52"/>
      <c r="CR1555" s="52"/>
      <c r="CS1555" s="52"/>
      <c r="CT1555" s="52"/>
      <c r="CU1555" s="52"/>
      <c r="CV1555" s="52"/>
      <c r="CW1555" s="52"/>
      <c r="CX1555" s="52"/>
      <c r="CY1555" s="52"/>
      <c r="CZ1555" s="52"/>
      <c r="DA1555" s="52"/>
      <c r="DB1555" s="52"/>
      <c r="DC1555" s="52"/>
      <c r="DD1555" s="52"/>
      <c r="DE1555" s="52"/>
      <c r="DF1555" s="52"/>
      <c r="DG1555" s="52"/>
      <c r="DH1555" s="52"/>
      <c r="DI1555" s="52"/>
      <c r="DJ1555" s="52"/>
      <c r="DK1555" s="52"/>
      <c r="DL1555" s="52"/>
      <c r="DM1555" s="52"/>
      <c r="DN1555" s="52"/>
      <c r="DO1555" s="52"/>
      <c r="DP1555" s="52"/>
      <c r="DQ1555" s="52"/>
      <c r="DR1555" s="52"/>
      <c r="DS1555" s="52"/>
      <c r="DT1555" s="52"/>
      <c r="DU1555" s="52"/>
      <c r="DV1555" s="52"/>
      <c r="DW1555" s="52"/>
      <c r="DX1555" s="52"/>
      <c r="DY1555" s="52"/>
    </row>
    <row r="1556" spans="1:129" ht="20.100000000000001" customHeight="1" x14ac:dyDescent="0.25">
      <c r="A1556" s="22">
        <v>35501</v>
      </c>
      <c r="B1556" s="173" t="s">
        <v>78</v>
      </c>
      <c r="C1556" s="173"/>
      <c r="D1556" s="173"/>
      <c r="E1556" s="173"/>
      <c r="F1556" s="173"/>
      <c r="G1556" s="173"/>
      <c r="H1556" s="173"/>
      <c r="I1556" s="52"/>
      <c r="J1556" s="103"/>
      <c r="K1556" s="55"/>
      <c r="L1556" s="52"/>
      <c r="M1556" s="55"/>
      <c r="N1556" s="52"/>
      <c r="O1556" s="52"/>
      <c r="P1556" s="95"/>
      <c r="Q1556" s="52"/>
      <c r="R1556" s="52"/>
      <c r="S1556" s="52"/>
      <c r="T1556" s="52"/>
      <c r="U1556" s="52"/>
      <c r="V1556" s="52"/>
      <c r="W1556" s="52"/>
      <c r="X1556" s="52"/>
      <c r="Y1556" s="52"/>
      <c r="Z1556" s="52"/>
      <c r="AA1556" s="52"/>
      <c r="AB1556" s="52"/>
      <c r="AC1556" s="52"/>
      <c r="AD1556" s="52"/>
      <c r="AE1556" s="52"/>
      <c r="AF1556" s="52"/>
      <c r="AG1556" s="52"/>
      <c r="AH1556" s="52"/>
      <c r="AI1556" s="52"/>
      <c r="AJ1556" s="52"/>
      <c r="AK1556" s="52"/>
      <c r="AL1556" s="52"/>
      <c r="AM1556" s="52"/>
      <c r="AN1556" s="52"/>
      <c r="AO1556" s="52"/>
      <c r="AP1556" s="52"/>
      <c r="AQ1556" s="52"/>
      <c r="AR1556" s="52"/>
      <c r="AS1556" s="52"/>
      <c r="AT1556" s="52"/>
      <c r="AU1556" s="52"/>
      <c r="AV1556" s="52"/>
      <c r="AW1556" s="52"/>
      <c r="AX1556" s="52"/>
      <c r="AY1556" s="52"/>
      <c r="AZ1556" s="52"/>
      <c r="BA1556" s="52"/>
      <c r="BB1556" s="52"/>
      <c r="BC1556" s="52"/>
      <c r="BD1556" s="52"/>
      <c r="BE1556" s="52"/>
      <c r="BF1556" s="52"/>
      <c r="BG1556" s="52"/>
      <c r="BH1556" s="52"/>
      <c r="BI1556" s="52"/>
      <c r="BJ1556" s="52"/>
      <c r="BK1556" s="52"/>
      <c r="BL1556" s="52"/>
      <c r="BM1556" s="52"/>
      <c r="BN1556" s="52"/>
      <c r="BO1556" s="52"/>
      <c r="BP1556" s="52"/>
      <c r="BQ1556" s="52"/>
      <c r="BR1556" s="52"/>
      <c r="BS1556" s="52"/>
      <c r="BT1556" s="52"/>
      <c r="BU1556" s="52"/>
      <c r="BV1556" s="52"/>
      <c r="BW1556" s="52"/>
      <c r="BX1556" s="52"/>
      <c r="BY1556" s="52"/>
      <c r="BZ1556" s="52"/>
      <c r="CA1556" s="52"/>
      <c r="CB1556" s="52"/>
      <c r="CC1556" s="52"/>
      <c r="CD1556" s="52"/>
      <c r="CE1556" s="52"/>
      <c r="CF1556" s="52"/>
      <c r="CG1556" s="52"/>
      <c r="CH1556" s="52"/>
      <c r="CI1556" s="52"/>
      <c r="CJ1556" s="52"/>
      <c r="CK1556" s="52"/>
      <c r="CL1556" s="52"/>
      <c r="CM1556" s="52"/>
      <c r="CN1556" s="52"/>
      <c r="CO1556" s="52"/>
      <c r="CP1556" s="52"/>
      <c r="CQ1556" s="52"/>
      <c r="CR1556" s="52"/>
      <c r="CS1556" s="52"/>
      <c r="CT1556" s="52"/>
      <c r="CU1556" s="52"/>
      <c r="CV1556" s="52"/>
      <c r="CW1556" s="52"/>
      <c r="CX1556" s="52"/>
      <c r="CY1556" s="52"/>
      <c r="CZ1556" s="52"/>
      <c r="DA1556" s="52"/>
      <c r="DB1556" s="52"/>
      <c r="DC1556" s="52"/>
      <c r="DD1556" s="52"/>
      <c r="DE1556" s="52"/>
      <c r="DF1556" s="52"/>
      <c r="DG1556" s="52"/>
      <c r="DH1556" s="52"/>
      <c r="DI1556" s="52"/>
      <c r="DJ1556" s="52"/>
      <c r="DK1556" s="52"/>
      <c r="DL1556" s="52"/>
      <c r="DM1556" s="52"/>
      <c r="DN1556" s="52"/>
      <c r="DO1556" s="52"/>
      <c r="DP1556" s="52"/>
      <c r="DQ1556" s="52"/>
      <c r="DR1556" s="52"/>
      <c r="DS1556" s="52"/>
      <c r="DT1556" s="52"/>
      <c r="DU1556" s="52"/>
      <c r="DV1556" s="52"/>
      <c r="DW1556" s="52"/>
      <c r="DX1556" s="52"/>
      <c r="DY1556" s="52"/>
    </row>
    <row r="1557" spans="1:129" x14ac:dyDescent="0.25">
      <c r="D1557" s="23">
        <v>310000</v>
      </c>
      <c r="E1557" s="2">
        <v>12</v>
      </c>
      <c r="F1557" s="2"/>
      <c r="G1557" s="10">
        <f>D1557/E1557</f>
        <v>25833.333333333332</v>
      </c>
      <c r="I1557" s="52"/>
      <c r="J1557" s="103"/>
      <c r="K1557" s="55"/>
      <c r="L1557" s="52"/>
      <c r="M1557" s="55"/>
      <c r="N1557" s="52"/>
      <c r="O1557" s="52"/>
      <c r="P1557" s="95"/>
      <c r="Q1557" s="52"/>
      <c r="R1557" s="52"/>
      <c r="S1557" s="52"/>
      <c r="T1557" s="52"/>
      <c r="U1557" s="52"/>
      <c r="V1557" s="52"/>
      <c r="W1557" s="52"/>
      <c r="X1557" s="52"/>
      <c r="Y1557" s="52"/>
      <c r="Z1557" s="52"/>
      <c r="AA1557" s="52"/>
      <c r="AB1557" s="52"/>
      <c r="AC1557" s="52"/>
      <c r="AD1557" s="52"/>
      <c r="AE1557" s="52"/>
      <c r="AF1557" s="52"/>
      <c r="AG1557" s="52"/>
      <c r="AH1557" s="52"/>
      <c r="AI1557" s="52"/>
      <c r="AJ1557" s="52"/>
      <c r="AK1557" s="52"/>
      <c r="AL1557" s="52"/>
      <c r="AM1557" s="52"/>
      <c r="AN1557" s="52"/>
      <c r="AO1557" s="52"/>
      <c r="AP1557" s="52"/>
      <c r="AQ1557" s="52"/>
      <c r="AR1557" s="52"/>
      <c r="AS1557" s="52"/>
      <c r="AT1557" s="52"/>
      <c r="AU1557" s="52"/>
      <c r="AV1557" s="52"/>
      <c r="AW1557" s="52"/>
      <c r="AX1557" s="52"/>
      <c r="AY1557" s="52"/>
      <c r="AZ1557" s="52"/>
      <c r="BA1557" s="52"/>
      <c r="BB1557" s="52"/>
      <c r="BC1557" s="52"/>
      <c r="BD1557" s="52"/>
      <c r="BE1557" s="52"/>
      <c r="BF1557" s="52"/>
      <c r="BG1557" s="52"/>
      <c r="BH1557" s="52"/>
      <c r="BI1557" s="52"/>
      <c r="BJ1557" s="52"/>
      <c r="BK1557" s="52"/>
      <c r="BL1557" s="52"/>
      <c r="BM1557" s="52"/>
      <c r="BN1557" s="52"/>
      <c r="BO1557" s="52"/>
      <c r="BP1557" s="52"/>
      <c r="BQ1557" s="52"/>
      <c r="BR1557" s="52"/>
      <c r="BS1557" s="52"/>
      <c r="BT1557" s="52"/>
      <c r="BU1557" s="52"/>
      <c r="BV1557" s="52"/>
      <c r="BW1557" s="52"/>
      <c r="BX1557" s="52"/>
      <c r="BY1557" s="52"/>
      <c r="BZ1557" s="52"/>
      <c r="CA1557" s="52"/>
      <c r="CB1557" s="52"/>
      <c r="CC1557" s="52"/>
      <c r="CD1557" s="52"/>
      <c r="CE1557" s="52"/>
      <c r="CF1557" s="52"/>
      <c r="CG1557" s="52"/>
      <c r="CH1557" s="52"/>
      <c r="CI1557" s="52"/>
      <c r="CJ1557" s="52"/>
      <c r="CK1557" s="52"/>
      <c r="CL1557" s="52"/>
      <c r="CM1557" s="52"/>
      <c r="CN1557" s="52"/>
      <c r="CO1557" s="52"/>
      <c r="CP1557" s="52"/>
      <c r="CQ1557" s="52"/>
      <c r="CR1557" s="52"/>
      <c r="CS1557" s="52"/>
      <c r="CT1557" s="52"/>
      <c r="CU1557" s="52"/>
      <c r="CV1557" s="52"/>
      <c r="CW1557" s="52"/>
      <c r="CX1557" s="52"/>
      <c r="CY1557" s="52"/>
      <c r="CZ1557" s="52"/>
      <c r="DA1557" s="52"/>
      <c r="DB1557" s="52"/>
      <c r="DC1557" s="52"/>
      <c r="DD1557" s="52"/>
      <c r="DE1557" s="52"/>
      <c r="DF1557" s="52"/>
      <c r="DG1557" s="52"/>
      <c r="DH1557" s="52"/>
      <c r="DI1557" s="52"/>
      <c r="DJ1557" s="52"/>
      <c r="DK1557" s="52"/>
      <c r="DL1557" s="52"/>
      <c r="DM1557" s="52"/>
      <c r="DN1557" s="52"/>
      <c r="DO1557" s="52"/>
      <c r="DP1557" s="52"/>
      <c r="DQ1557" s="52"/>
      <c r="DR1557" s="52"/>
      <c r="DS1557" s="52"/>
      <c r="DT1557" s="52"/>
      <c r="DU1557" s="52"/>
      <c r="DV1557" s="52"/>
      <c r="DW1557" s="52"/>
      <c r="DX1557" s="52"/>
      <c r="DY1557" s="52"/>
    </row>
    <row r="1558" spans="1:129" s="20" customFormat="1" ht="20.100000000000001" customHeight="1" x14ac:dyDescent="0.25">
      <c r="B1558" s="22" t="s">
        <v>1</v>
      </c>
      <c r="C1558" s="22"/>
      <c r="D1558" s="24" t="s">
        <v>2</v>
      </c>
      <c r="E1558" s="25"/>
      <c r="F1558" s="31" t="s">
        <v>3</v>
      </c>
      <c r="G1558" s="27"/>
      <c r="I1558" s="52"/>
      <c r="J1558" s="103"/>
      <c r="K1558" s="55"/>
      <c r="L1558" s="52"/>
      <c r="M1558" s="55"/>
      <c r="N1558" s="52"/>
      <c r="O1558" s="52"/>
      <c r="P1558" s="95"/>
      <c r="Q1558" s="52"/>
      <c r="R1558" s="96"/>
      <c r="S1558" s="96"/>
      <c r="T1558" s="96"/>
      <c r="U1558" s="96"/>
      <c r="V1558" s="96"/>
      <c r="W1558" s="96"/>
      <c r="X1558" s="96"/>
      <c r="Y1558" s="96"/>
      <c r="Z1558" s="96"/>
      <c r="AA1558" s="96"/>
      <c r="AB1558" s="96"/>
      <c r="AC1558" s="96"/>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c r="AX1558" s="96"/>
      <c r="AY1558" s="96"/>
      <c r="AZ1558" s="96"/>
      <c r="BA1558" s="96"/>
      <c r="BB1558" s="96"/>
      <c r="BC1558" s="96"/>
      <c r="BD1558" s="96"/>
      <c r="BE1558" s="96"/>
      <c r="BF1558" s="96"/>
      <c r="BG1558" s="96"/>
      <c r="BH1558" s="96"/>
      <c r="BI1558" s="96"/>
      <c r="BJ1558" s="96"/>
      <c r="BK1558" s="96"/>
      <c r="BL1558" s="96"/>
      <c r="BM1558" s="96"/>
      <c r="BN1558" s="96"/>
      <c r="BO1558" s="96"/>
      <c r="BP1558" s="96"/>
      <c r="BQ1558" s="96"/>
      <c r="BR1558" s="96"/>
      <c r="BS1558" s="96"/>
      <c r="BT1558" s="96"/>
      <c r="BU1558" s="96"/>
      <c r="BV1558" s="96"/>
      <c r="BW1558" s="96"/>
      <c r="BX1558" s="96"/>
      <c r="BY1558" s="96"/>
      <c r="BZ1558" s="96"/>
      <c r="CA1558" s="96"/>
      <c r="CB1558" s="96"/>
      <c r="CC1558" s="96"/>
      <c r="CD1558" s="96"/>
      <c r="CE1558" s="96"/>
      <c r="CF1558" s="96"/>
      <c r="CG1558" s="96"/>
      <c r="CH1558" s="96"/>
      <c r="CI1558" s="96"/>
      <c r="CJ1558" s="96"/>
      <c r="CK1558" s="96"/>
      <c r="CL1558" s="96"/>
      <c r="CM1558" s="96"/>
      <c r="CN1558" s="96"/>
      <c r="CO1558" s="96"/>
      <c r="CP1558" s="96"/>
      <c r="CQ1558" s="96"/>
      <c r="CR1558" s="96"/>
      <c r="CS1558" s="96"/>
      <c r="CT1558" s="96"/>
      <c r="CU1558" s="96"/>
      <c r="CV1558" s="96"/>
      <c r="CW1558" s="96"/>
      <c r="CX1558" s="96"/>
      <c r="CY1558" s="96"/>
      <c r="CZ1558" s="96"/>
      <c r="DA1558" s="96"/>
      <c r="DB1558" s="96"/>
      <c r="DC1558" s="96"/>
      <c r="DD1558" s="96"/>
      <c r="DE1558" s="96"/>
      <c r="DF1558" s="96"/>
      <c r="DG1558" s="96"/>
      <c r="DH1558" s="96"/>
      <c r="DI1558" s="96"/>
      <c r="DJ1558" s="96"/>
      <c r="DK1558" s="96"/>
      <c r="DL1558" s="96"/>
      <c r="DM1558" s="96"/>
      <c r="DN1558" s="96"/>
      <c r="DO1558" s="96"/>
      <c r="DP1558" s="96"/>
      <c r="DQ1558" s="96"/>
      <c r="DR1558" s="96"/>
      <c r="DS1558" s="96"/>
      <c r="DT1558" s="96"/>
      <c r="DU1558" s="96"/>
      <c r="DV1558" s="96"/>
      <c r="DW1558" s="96"/>
      <c r="DX1558" s="96"/>
      <c r="DY1558" s="96"/>
    </row>
    <row r="1559" spans="1:129" x14ac:dyDescent="0.25">
      <c r="A1559" s="19" t="s">
        <v>4</v>
      </c>
      <c r="B1559" s="5">
        <v>25833</v>
      </c>
      <c r="D1559" s="5">
        <f>B1559-F1559</f>
        <v>25833</v>
      </c>
      <c r="F1559" s="5">
        <f>SUM(J1559:BJ1559)</f>
        <v>0</v>
      </c>
      <c r="I1559" s="96"/>
      <c r="J1559" s="95"/>
      <c r="K1559" s="107"/>
      <c r="L1559" s="96"/>
      <c r="M1559" s="107"/>
      <c r="N1559" s="96"/>
      <c r="O1559" s="96"/>
      <c r="P1559" s="95"/>
      <c r="Q1559" s="96"/>
      <c r="R1559" s="52"/>
      <c r="S1559" s="52"/>
      <c r="T1559" s="52"/>
      <c r="U1559" s="52"/>
      <c r="V1559" s="52"/>
      <c r="W1559" s="52"/>
      <c r="X1559" s="52"/>
      <c r="Y1559" s="52"/>
      <c r="Z1559" s="52"/>
      <c r="AA1559" s="52"/>
      <c r="AB1559" s="52"/>
      <c r="AC1559" s="52"/>
      <c r="AD1559" s="52"/>
      <c r="AE1559" s="52"/>
      <c r="AF1559" s="52"/>
      <c r="AG1559" s="52"/>
      <c r="AH1559" s="52"/>
      <c r="AI1559" s="52"/>
      <c r="AJ1559" s="52"/>
      <c r="AK1559" s="52"/>
      <c r="AL1559" s="52"/>
      <c r="AM1559" s="52"/>
      <c r="AN1559" s="52"/>
      <c r="AO1559" s="52"/>
      <c r="AP1559" s="52"/>
      <c r="AQ1559" s="52"/>
      <c r="AR1559" s="52"/>
      <c r="AS1559" s="52"/>
      <c r="AT1559" s="52"/>
      <c r="AU1559" s="52"/>
      <c r="AV1559" s="52"/>
      <c r="AW1559" s="52"/>
      <c r="AX1559" s="52"/>
      <c r="AY1559" s="52"/>
      <c r="AZ1559" s="52"/>
      <c r="BA1559" s="52"/>
      <c r="BB1559" s="52"/>
      <c r="BC1559" s="52"/>
      <c r="BD1559" s="52"/>
      <c r="BE1559" s="52"/>
      <c r="BF1559" s="52"/>
      <c r="BG1559" s="52"/>
      <c r="BH1559" s="52"/>
      <c r="BI1559" s="52"/>
      <c r="BJ1559" s="52"/>
      <c r="BK1559" s="52"/>
      <c r="BL1559" s="52"/>
      <c r="BM1559" s="52"/>
      <c r="BN1559" s="52"/>
      <c r="BO1559" s="52"/>
      <c r="BP1559" s="52"/>
      <c r="BQ1559" s="52"/>
      <c r="BR1559" s="52"/>
      <c r="BS1559" s="52"/>
      <c r="BT1559" s="52"/>
      <c r="BU1559" s="52"/>
      <c r="BV1559" s="52"/>
      <c r="BW1559" s="52"/>
      <c r="BX1559" s="52"/>
      <c r="BY1559" s="52"/>
      <c r="BZ1559" s="52"/>
      <c r="CA1559" s="52"/>
      <c r="CB1559" s="52"/>
      <c r="CC1559" s="52"/>
      <c r="CD1559" s="52"/>
      <c r="CE1559" s="52"/>
      <c r="CF1559" s="52"/>
      <c r="CG1559" s="52"/>
      <c r="CH1559" s="52"/>
      <c r="CI1559" s="52"/>
      <c r="CJ1559" s="52"/>
      <c r="CK1559" s="52"/>
      <c r="CL1559" s="52"/>
      <c r="CM1559" s="52"/>
      <c r="CN1559" s="52"/>
      <c r="CO1559" s="52"/>
      <c r="CP1559" s="52"/>
      <c r="CQ1559" s="52"/>
      <c r="CR1559" s="52"/>
      <c r="CS1559" s="52"/>
      <c r="CT1559" s="52"/>
      <c r="CU1559" s="52"/>
      <c r="CV1559" s="52"/>
      <c r="CW1559" s="52"/>
      <c r="CX1559" s="52"/>
      <c r="CY1559" s="52"/>
      <c r="CZ1559" s="52"/>
      <c r="DA1559" s="52"/>
      <c r="DB1559" s="52"/>
      <c r="DC1559" s="52"/>
      <c r="DD1559" s="52"/>
      <c r="DE1559" s="52"/>
      <c r="DF1559" s="52"/>
      <c r="DG1559" s="52"/>
      <c r="DH1559" s="52"/>
      <c r="DI1559" s="52"/>
      <c r="DJ1559" s="52"/>
      <c r="DK1559" s="52"/>
      <c r="DL1559" s="52"/>
      <c r="DM1559" s="52"/>
      <c r="DN1559" s="52"/>
      <c r="DO1559" s="52"/>
      <c r="DP1559" s="52"/>
      <c r="DQ1559" s="52"/>
      <c r="DR1559" s="52"/>
      <c r="DS1559" s="52"/>
      <c r="DT1559" s="52"/>
      <c r="DU1559" s="52"/>
      <c r="DV1559" s="52"/>
      <c r="DW1559" s="52"/>
      <c r="DX1559" s="52"/>
      <c r="DY1559" s="52"/>
    </row>
    <row r="1560" spans="1:129" x14ac:dyDescent="0.25">
      <c r="A1560" s="19" t="s">
        <v>5</v>
      </c>
      <c r="B1560" s="5">
        <v>25833</v>
      </c>
      <c r="D1560" s="5">
        <f t="shared" ref="D1560:D1570" si="250">B1560-F1560</f>
        <v>25833</v>
      </c>
      <c r="F1560" s="5">
        <f t="shared" ref="F1560:F1570" si="251">SUM(J1560:BJ1560)</f>
        <v>0</v>
      </c>
      <c r="I1560" s="52"/>
      <c r="J1560" s="103"/>
      <c r="K1560" s="55"/>
      <c r="L1560" s="52"/>
      <c r="M1560" s="55"/>
      <c r="N1560" s="52"/>
      <c r="O1560" s="52"/>
      <c r="P1560" s="95"/>
      <c r="Q1560" s="52"/>
      <c r="R1560" s="52"/>
      <c r="S1560" s="52"/>
      <c r="T1560" s="52"/>
      <c r="U1560" s="52"/>
      <c r="V1560" s="52"/>
      <c r="W1560" s="52"/>
      <c r="X1560" s="52"/>
      <c r="Y1560" s="52"/>
      <c r="Z1560" s="52"/>
      <c r="AA1560" s="52"/>
      <c r="AB1560" s="52"/>
      <c r="AC1560" s="52"/>
      <c r="AD1560" s="52"/>
      <c r="AE1560" s="52"/>
      <c r="AF1560" s="52"/>
      <c r="AG1560" s="52"/>
      <c r="AH1560" s="52"/>
      <c r="AI1560" s="52"/>
      <c r="AJ1560" s="52"/>
      <c r="AK1560" s="52"/>
      <c r="AL1560" s="52"/>
      <c r="AM1560" s="52"/>
      <c r="AN1560" s="52"/>
      <c r="AO1560" s="52"/>
      <c r="AP1560" s="52"/>
      <c r="AQ1560" s="52"/>
      <c r="AR1560" s="52"/>
      <c r="AS1560" s="52"/>
      <c r="AT1560" s="52"/>
      <c r="AU1560" s="52"/>
      <c r="AV1560" s="52"/>
      <c r="AW1560" s="52"/>
      <c r="AX1560" s="52"/>
      <c r="AY1560" s="52"/>
      <c r="AZ1560" s="52"/>
      <c r="BA1560" s="52"/>
      <c r="BB1560" s="52"/>
      <c r="BC1560" s="52"/>
      <c r="BD1560" s="52"/>
      <c r="BE1560" s="52"/>
      <c r="BF1560" s="52"/>
      <c r="BG1560" s="52"/>
      <c r="BH1560" s="52"/>
      <c r="BI1560" s="52"/>
      <c r="BJ1560" s="52"/>
      <c r="BK1560" s="52"/>
      <c r="BL1560" s="52"/>
      <c r="BM1560" s="52"/>
      <c r="BN1560" s="52"/>
      <c r="BO1560" s="52"/>
      <c r="BP1560" s="52"/>
      <c r="BQ1560" s="52"/>
      <c r="BR1560" s="52"/>
      <c r="BS1560" s="52"/>
      <c r="BT1560" s="52"/>
      <c r="BU1560" s="52"/>
      <c r="BV1560" s="52"/>
      <c r="BW1560" s="52"/>
      <c r="BX1560" s="52"/>
      <c r="BY1560" s="52"/>
      <c r="BZ1560" s="52"/>
      <c r="CA1560" s="52"/>
      <c r="CB1560" s="52"/>
      <c r="CC1560" s="52"/>
      <c r="CD1560" s="52"/>
      <c r="CE1560" s="52"/>
      <c r="CF1560" s="52"/>
      <c r="CG1560" s="52"/>
      <c r="CH1560" s="52"/>
      <c r="CI1560" s="52"/>
      <c r="CJ1560" s="52"/>
      <c r="CK1560" s="52"/>
      <c r="CL1560" s="52"/>
      <c r="CM1560" s="52"/>
      <c r="CN1560" s="52"/>
      <c r="CO1560" s="52"/>
      <c r="CP1560" s="52"/>
      <c r="CQ1560" s="52"/>
      <c r="CR1560" s="52"/>
      <c r="CS1560" s="52"/>
      <c r="CT1560" s="52"/>
      <c r="CU1560" s="52"/>
      <c r="CV1560" s="52"/>
      <c r="CW1560" s="52"/>
      <c r="CX1560" s="52"/>
      <c r="CY1560" s="52"/>
      <c r="CZ1560" s="52"/>
      <c r="DA1560" s="52"/>
      <c r="DB1560" s="52"/>
      <c r="DC1560" s="52"/>
      <c r="DD1560" s="52"/>
      <c r="DE1560" s="52"/>
      <c r="DF1560" s="52"/>
      <c r="DG1560" s="52"/>
      <c r="DH1560" s="52"/>
      <c r="DI1560" s="52"/>
      <c r="DJ1560" s="52"/>
      <c r="DK1560" s="52"/>
      <c r="DL1560" s="52"/>
      <c r="DM1560" s="52"/>
      <c r="DN1560" s="52"/>
      <c r="DO1560" s="52"/>
      <c r="DP1560" s="52"/>
      <c r="DQ1560" s="52"/>
      <c r="DR1560" s="52"/>
      <c r="DS1560" s="52"/>
      <c r="DT1560" s="52"/>
      <c r="DU1560" s="52"/>
      <c r="DV1560" s="52"/>
      <c r="DW1560" s="52"/>
      <c r="DX1560" s="52"/>
      <c r="DY1560" s="52"/>
    </row>
    <row r="1561" spans="1:129" x14ac:dyDescent="0.25">
      <c r="A1561" s="19" t="s">
        <v>6</v>
      </c>
      <c r="B1561" s="5">
        <v>25833</v>
      </c>
      <c r="D1561" s="5">
        <f t="shared" si="250"/>
        <v>11147.4</v>
      </c>
      <c r="F1561" s="5">
        <f t="shared" si="251"/>
        <v>14685.6</v>
      </c>
      <c r="I1561" s="52"/>
      <c r="J1561" s="103"/>
      <c r="K1561" s="55"/>
      <c r="L1561" s="52"/>
      <c r="M1561" s="55"/>
      <c r="N1561" s="52"/>
      <c r="O1561" s="55"/>
      <c r="P1561" s="95"/>
      <c r="Q1561" s="52"/>
      <c r="R1561" s="55">
        <f>1856</f>
        <v>1856</v>
      </c>
      <c r="S1561" s="55">
        <f>5811.6</f>
        <v>5811.6</v>
      </c>
      <c r="T1561" s="52"/>
      <c r="U1561" s="52">
        <f>7018</f>
        <v>7018</v>
      </c>
      <c r="V1561" s="52"/>
      <c r="W1561" s="52"/>
      <c r="X1561" s="52"/>
      <c r="Y1561" s="52"/>
      <c r="Z1561" s="52"/>
      <c r="AA1561" s="52"/>
      <c r="AB1561" s="52"/>
      <c r="AC1561" s="52"/>
      <c r="AD1561" s="52"/>
      <c r="AE1561" s="52"/>
      <c r="AF1561" s="52"/>
      <c r="AG1561" s="52"/>
      <c r="AH1561" s="52"/>
      <c r="AI1561" s="52"/>
      <c r="AJ1561" s="52"/>
      <c r="AK1561" s="52"/>
      <c r="AL1561" s="52"/>
      <c r="AM1561" s="52"/>
      <c r="AN1561" s="52"/>
      <c r="AO1561" s="52"/>
      <c r="AP1561" s="52"/>
      <c r="AQ1561" s="52"/>
      <c r="AR1561" s="52"/>
      <c r="AS1561" s="52"/>
      <c r="AT1561" s="52"/>
      <c r="AU1561" s="52"/>
      <c r="AV1561" s="52"/>
      <c r="AW1561" s="52"/>
      <c r="AX1561" s="52"/>
      <c r="AY1561" s="52"/>
      <c r="AZ1561" s="52"/>
      <c r="BA1561" s="52"/>
      <c r="BB1561" s="52"/>
      <c r="BC1561" s="52"/>
      <c r="BD1561" s="52"/>
      <c r="BE1561" s="52"/>
      <c r="BF1561" s="52"/>
      <c r="BG1561" s="52"/>
      <c r="BH1561" s="52"/>
      <c r="BI1561" s="52"/>
      <c r="BJ1561" s="52"/>
      <c r="BK1561" s="52"/>
      <c r="BL1561" s="52"/>
      <c r="BM1561" s="52"/>
      <c r="BN1561" s="52"/>
      <c r="BO1561" s="52"/>
      <c r="BP1561" s="52"/>
      <c r="BQ1561" s="52"/>
      <c r="BR1561" s="52"/>
      <c r="BS1561" s="52"/>
      <c r="BT1561" s="52"/>
      <c r="BU1561" s="52"/>
      <c r="BV1561" s="52"/>
      <c r="BW1561" s="52"/>
      <c r="BX1561" s="52"/>
      <c r="BY1561" s="52"/>
      <c r="BZ1561" s="52"/>
      <c r="CA1561" s="52"/>
      <c r="CB1561" s="52"/>
      <c r="CC1561" s="52"/>
      <c r="CD1561" s="52"/>
      <c r="CE1561" s="52"/>
      <c r="CF1561" s="52"/>
      <c r="CG1561" s="52"/>
      <c r="CH1561" s="52"/>
      <c r="CI1561" s="52"/>
      <c r="CJ1561" s="52"/>
      <c r="CK1561" s="52"/>
      <c r="CL1561" s="52"/>
      <c r="CM1561" s="52"/>
      <c r="CN1561" s="52"/>
      <c r="CO1561" s="52"/>
      <c r="CP1561" s="52"/>
      <c r="CQ1561" s="52"/>
      <c r="CR1561" s="52"/>
      <c r="CS1561" s="52"/>
      <c r="CT1561" s="52"/>
      <c r="CU1561" s="52"/>
      <c r="CV1561" s="52"/>
      <c r="CW1561" s="52"/>
      <c r="CX1561" s="52"/>
      <c r="CY1561" s="52"/>
      <c r="CZ1561" s="52"/>
      <c r="DA1561" s="52"/>
      <c r="DB1561" s="52"/>
      <c r="DC1561" s="52"/>
      <c r="DD1561" s="52"/>
      <c r="DE1561" s="52"/>
      <c r="DF1561" s="52"/>
      <c r="DG1561" s="52"/>
      <c r="DH1561" s="52"/>
      <c r="DI1561" s="52"/>
      <c r="DJ1561" s="52"/>
      <c r="DK1561" s="52"/>
      <c r="DL1561" s="52"/>
      <c r="DM1561" s="52"/>
      <c r="DN1561" s="52"/>
      <c r="DO1561" s="52"/>
      <c r="DP1561" s="52"/>
      <c r="DQ1561" s="52"/>
      <c r="DR1561" s="52"/>
      <c r="DS1561" s="52"/>
      <c r="DT1561" s="52"/>
      <c r="DU1561" s="52"/>
      <c r="DV1561" s="52"/>
      <c r="DW1561" s="52"/>
      <c r="DX1561" s="52"/>
      <c r="DY1561" s="52"/>
    </row>
    <row r="1562" spans="1:129" x14ac:dyDescent="0.25">
      <c r="A1562" s="19" t="s">
        <v>7</v>
      </c>
      <c r="B1562" s="5">
        <v>25833</v>
      </c>
      <c r="D1562" s="5">
        <f t="shared" si="250"/>
        <v>25833</v>
      </c>
      <c r="F1562" s="5">
        <f t="shared" si="251"/>
        <v>0</v>
      </c>
      <c r="I1562" s="52"/>
      <c r="J1562" s="103"/>
      <c r="K1562" s="55"/>
      <c r="L1562" s="55"/>
      <c r="M1562" s="55"/>
      <c r="N1562" s="52"/>
      <c r="O1562" s="55"/>
      <c r="P1562" s="95"/>
      <c r="Q1562" s="52"/>
      <c r="R1562" s="52"/>
      <c r="S1562" s="52"/>
      <c r="T1562" s="52"/>
      <c r="U1562" s="52"/>
      <c r="V1562" s="52"/>
      <c r="W1562" s="52"/>
      <c r="X1562" s="52"/>
      <c r="Y1562" s="52"/>
      <c r="Z1562" s="52"/>
      <c r="AA1562" s="52"/>
      <c r="AB1562" s="52"/>
      <c r="AC1562" s="52"/>
      <c r="AD1562" s="52"/>
      <c r="AE1562" s="52"/>
      <c r="AF1562" s="52"/>
      <c r="AG1562" s="52"/>
      <c r="AH1562" s="52"/>
      <c r="AI1562" s="52"/>
      <c r="AJ1562" s="52"/>
      <c r="AK1562" s="52"/>
      <c r="AL1562" s="52"/>
      <c r="AM1562" s="52"/>
      <c r="AN1562" s="52"/>
      <c r="AO1562" s="52"/>
      <c r="AP1562" s="52"/>
      <c r="AQ1562" s="52"/>
      <c r="AR1562" s="52"/>
      <c r="AS1562" s="52"/>
      <c r="AT1562" s="52"/>
      <c r="AU1562" s="52"/>
      <c r="AV1562" s="52"/>
      <c r="AW1562" s="52"/>
      <c r="AX1562" s="52"/>
      <c r="AY1562" s="52"/>
      <c r="AZ1562" s="52"/>
      <c r="BA1562" s="52"/>
      <c r="BB1562" s="52"/>
      <c r="BC1562" s="52"/>
      <c r="BD1562" s="52"/>
      <c r="BE1562" s="52"/>
      <c r="BF1562" s="52"/>
      <c r="BG1562" s="52"/>
      <c r="BH1562" s="52"/>
      <c r="BI1562" s="52"/>
      <c r="BJ1562" s="52"/>
      <c r="BK1562" s="52"/>
      <c r="BL1562" s="52"/>
      <c r="BM1562" s="52"/>
      <c r="BN1562" s="52"/>
      <c r="BO1562" s="52"/>
      <c r="BP1562" s="52"/>
      <c r="BQ1562" s="52"/>
      <c r="BR1562" s="52"/>
      <c r="BS1562" s="52"/>
      <c r="BT1562" s="52"/>
      <c r="BU1562" s="52"/>
      <c r="BV1562" s="52"/>
      <c r="BW1562" s="52"/>
      <c r="BX1562" s="52"/>
      <c r="BY1562" s="52"/>
      <c r="BZ1562" s="52"/>
      <c r="CA1562" s="52"/>
      <c r="CB1562" s="52"/>
      <c r="CC1562" s="52"/>
      <c r="CD1562" s="52"/>
      <c r="CE1562" s="52"/>
      <c r="CF1562" s="52"/>
      <c r="CG1562" s="52"/>
      <c r="CH1562" s="52"/>
      <c r="CI1562" s="52"/>
      <c r="CJ1562" s="52"/>
      <c r="CK1562" s="52"/>
      <c r="CL1562" s="52"/>
      <c r="CM1562" s="52"/>
      <c r="CN1562" s="52"/>
      <c r="CO1562" s="52"/>
      <c r="CP1562" s="52"/>
      <c r="CQ1562" s="52"/>
      <c r="CR1562" s="52"/>
      <c r="CS1562" s="52"/>
      <c r="CT1562" s="52"/>
      <c r="CU1562" s="52"/>
      <c r="CV1562" s="52"/>
      <c r="CW1562" s="52"/>
      <c r="CX1562" s="52"/>
      <c r="CY1562" s="52"/>
      <c r="CZ1562" s="52"/>
      <c r="DA1562" s="52"/>
      <c r="DB1562" s="52"/>
      <c r="DC1562" s="52"/>
      <c r="DD1562" s="52"/>
      <c r="DE1562" s="52"/>
      <c r="DF1562" s="52"/>
      <c r="DG1562" s="52"/>
      <c r="DH1562" s="52"/>
      <c r="DI1562" s="52"/>
      <c r="DJ1562" s="52"/>
      <c r="DK1562" s="52"/>
      <c r="DL1562" s="52"/>
      <c r="DM1562" s="52"/>
      <c r="DN1562" s="52"/>
      <c r="DO1562" s="52"/>
      <c r="DP1562" s="52"/>
      <c r="DQ1562" s="52"/>
      <c r="DR1562" s="52"/>
      <c r="DS1562" s="52"/>
      <c r="DT1562" s="52"/>
      <c r="DU1562" s="52"/>
      <c r="DV1562" s="52"/>
      <c r="DW1562" s="52"/>
      <c r="DX1562" s="52"/>
      <c r="DY1562" s="52"/>
    </row>
    <row r="1563" spans="1:129" x14ac:dyDescent="0.25">
      <c r="A1563" s="19" t="s">
        <v>55</v>
      </c>
      <c r="B1563" s="5">
        <v>25833</v>
      </c>
      <c r="D1563" s="5">
        <f t="shared" si="250"/>
        <v>25833</v>
      </c>
      <c r="F1563" s="5">
        <f>SUM(J1563:BJ1563)</f>
        <v>0</v>
      </c>
      <c r="I1563" s="52"/>
      <c r="J1563" s="103"/>
      <c r="K1563" s="55"/>
      <c r="L1563" s="55"/>
      <c r="M1563" s="55"/>
      <c r="N1563" s="55"/>
      <c r="O1563" s="52"/>
      <c r="P1563" s="95"/>
      <c r="Q1563" s="55"/>
      <c r="R1563" s="52"/>
      <c r="S1563" s="55"/>
      <c r="T1563" s="52"/>
      <c r="U1563" s="55"/>
      <c r="V1563" s="55"/>
      <c r="W1563" s="52"/>
      <c r="X1563" s="52"/>
      <c r="Y1563" s="52"/>
      <c r="Z1563" s="52"/>
      <c r="AA1563" s="52"/>
      <c r="AB1563" s="52"/>
      <c r="AC1563" s="52"/>
      <c r="AD1563" s="52"/>
      <c r="AE1563" s="52"/>
      <c r="AF1563" s="52"/>
      <c r="AG1563" s="52"/>
      <c r="AH1563" s="52"/>
      <c r="AI1563" s="52"/>
      <c r="AJ1563" s="52"/>
      <c r="AK1563" s="52"/>
      <c r="AL1563" s="52"/>
      <c r="AM1563" s="52"/>
      <c r="AN1563" s="52"/>
      <c r="AO1563" s="52"/>
      <c r="AP1563" s="52"/>
      <c r="AQ1563" s="52"/>
      <c r="AR1563" s="52"/>
      <c r="AS1563" s="52"/>
      <c r="AT1563" s="52"/>
      <c r="AU1563" s="52"/>
      <c r="AV1563" s="52"/>
      <c r="AW1563" s="52"/>
      <c r="AX1563" s="52"/>
      <c r="AY1563" s="52"/>
      <c r="AZ1563" s="52"/>
      <c r="BA1563" s="52"/>
      <c r="BB1563" s="52"/>
      <c r="BC1563" s="52"/>
      <c r="BD1563" s="52"/>
      <c r="BE1563" s="52"/>
      <c r="BF1563" s="52"/>
      <c r="BG1563" s="52"/>
      <c r="BH1563" s="52"/>
      <c r="BI1563" s="52"/>
      <c r="BJ1563" s="52"/>
      <c r="BK1563" s="52"/>
      <c r="BL1563" s="52"/>
      <c r="BM1563" s="52"/>
      <c r="BN1563" s="52"/>
      <c r="BO1563" s="52"/>
      <c r="BP1563" s="52"/>
      <c r="BQ1563" s="52"/>
      <c r="BR1563" s="52"/>
      <c r="BS1563" s="52"/>
      <c r="BT1563" s="52"/>
      <c r="BU1563" s="52"/>
      <c r="BV1563" s="52"/>
      <c r="BW1563" s="52"/>
      <c r="BX1563" s="52"/>
      <c r="BY1563" s="52"/>
      <c r="BZ1563" s="52"/>
      <c r="CA1563" s="52"/>
      <c r="CB1563" s="52"/>
      <c r="CC1563" s="52"/>
      <c r="CD1563" s="52"/>
      <c r="CE1563" s="52"/>
      <c r="CF1563" s="52"/>
      <c r="CG1563" s="52"/>
      <c r="CH1563" s="52"/>
      <c r="CI1563" s="52"/>
      <c r="CJ1563" s="52"/>
      <c r="CK1563" s="52"/>
      <c r="CL1563" s="52"/>
      <c r="CM1563" s="52"/>
      <c r="CN1563" s="52"/>
      <c r="CO1563" s="52"/>
      <c r="CP1563" s="52"/>
      <c r="CQ1563" s="52"/>
      <c r="CR1563" s="52"/>
      <c r="CS1563" s="52"/>
      <c r="CT1563" s="52"/>
      <c r="CU1563" s="52"/>
      <c r="CV1563" s="52"/>
      <c r="CW1563" s="52"/>
      <c r="CX1563" s="52"/>
      <c r="CY1563" s="52"/>
      <c r="CZ1563" s="52"/>
      <c r="DA1563" s="52"/>
      <c r="DB1563" s="52"/>
      <c r="DC1563" s="52"/>
      <c r="DD1563" s="52"/>
      <c r="DE1563" s="52"/>
      <c r="DF1563" s="52"/>
      <c r="DG1563" s="52"/>
      <c r="DH1563" s="52"/>
      <c r="DI1563" s="52"/>
      <c r="DJ1563" s="52"/>
      <c r="DK1563" s="52"/>
      <c r="DL1563" s="52"/>
      <c r="DM1563" s="52"/>
      <c r="DN1563" s="52"/>
      <c r="DO1563" s="52"/>
      <c r="DP1563" s="52"/>
      <c r="DQ1563" s="52"/>
      <c r="DR1563" s="52"/>
      <c r="DS1563" s="52"/>
      <c r="DT1563" s="52"/>
      <c r="DU1563" s="52"/>
      <c r="DV1563" s="52"/>
      <c r="DW1563" s="52"/>
      <c r="DX1563" s="52"/>
      <c r="DY1563" s="52"/>
    </row>
    <row r="1564" spans="1:129" x14ac:dyDescent="0.25">
      <c r="A1564" s="19" t="s">
        <v>9</v>
      </c>
      <c r="B1564" s="5">
        <v>25833</v>
      </c>
      <c r="D1564" s="5">
        <f t="shared" si="250"/>
        <v>20636.2</v>
      </c>
      <c r="F1564" s="5">
        <f>SUM(L1564:BJ1564)</f>
        <v>5196.8</v>
      </c>
      <c r="I1564" s="52"/>
      <c r="J1564" s="103"/>
      <c r="K1564" s="55"/>
      <c r="L1564" s="103"/>
      <c r="M1564" s="55">
        <f>522</f>
        <v>522</v>
      </c>
      <c r="N1564" s="55"/>
      <c r="O1564" s="55">
        <f>4674.8</f>
        <v>4674.8</v>
      </c>
      <c r="P1564" s="55"/>
      <c r="Q1564" s="52"/>
      <c r="R1564" s="52"/>
      <c r="S1564" s="52"/>
      <c r="T1564" s="52"/>
      <c r="U1564" s="52"/>
      <c r="V1564" s="52"/>
      <c r="W1564" s="52"/>
      <c r="X1564" s="52"/>
      <c r="Y1564" s="52"/>
      <c r="Z1564" s="52"/>
      <c r="AA1564" s="52"/>
      <c r="AB1564" s="52"/>
      <c r="AC1564" s="52"/>
      <c r="AD1564" s="52"/>
      <c r="AE1564" s="52"/>
      <c r="AF1564" s="52"/>
      <c r="AG1564" s="52"/>
      <c r="AH1564" s="52"/>
      <c r="AI1564" s="52"/>
      <c r="AJ1564" s="52"/>
      <c r="AK1564" s="52"/>
      <c r="AL1564" s="52"/>
      <c r="AM1564" s="52"/>
      <c r="AN1564" s="52"/>
      <c r="AO1564" s="52"/>
      <c r="AP1564" s="52"/>
      <c r="AQ1564" s="52"/>
      <c r="AR1564" s="52"/>
      <c r="AS1564" s="52"/>
      <c r="AT1564" s="52"/>
      <c r="AU1564" s="52"/>
      <c r="AV1564" s="52"/>
      <c r="AW1564" s="52"/>
      <c r="AX1564" s="52"/>
      <c r="AY1564" s="52"/>
      <c r="AZ1564" s="52"/>
      <c r="BA1564" s="52"/>
      <c r="BB1564" s="52"/>
      <c r="BC1564" s="52"/>
      <c r="BD1564" s="52"/>
      <c r="BE1564" s="52"/>
      <c r="BF1564" s="52"/>
      <c r="BG1564" s="52"/>
      <c r="BH1564" s="52"/>
      <c r="BI1564" s="52"/>
      <c r="BJ1564" s="52"/>
      <c r="BK1564" s="52"/>
      <c r="BL1564" s="52"/>
      <c r="BM1564" s="52"/>
      <c r="BN1564" s="52"/>
      <c r="BO1564" s="52"/>
      <c r="BP1564" s="52"/>
      <c r="BQ1564" s="52"/>
      <c r="BR1564" s="52"/>
      <c r="BS1564" s="52"/>
      <c r="BT1564" s="52"/>
      <c r="BU1564" s="52"/>
      <c r="BV1564" s="52"/>
      <c r="BW1564" s="52"/>
      <c r="BX1564" s="52"/>
      <c r="BY1564" s="52"/>
      <c r="BZ1564" s="52"/>
      <c r="CA1564" s="52"/>
      <c r="CB1564" s="52"/>
      <c r="CC1564" s="52"/>
      <c r="CD1564" s="52"/>
      <c r="CE1564" s="52"/>
      <c r="CF1564" s="52"/>
      <c r="CG1564" s="52"/>
      <c r="CH1564" s="52"/>
      <c r="CI1564" s="52"/>
      <c r="CJ1564" s="52"/>
      <c r="CK1564" s="52"/>
      <c r="CL1564" s="52"/>
      <c r="CM1564" s="52"/>
      <c r="CN1564" s="52"/>
      <c r="CO1564" s="52"/>
      <c r="CP1564" s="52"/>
      <c r="CQ1564" s="52"/>
      <c r="CR1564" s="52"/>
      <c r="CS1564" s="52"/>
      <c r="CT1564" s="52"/>
      <c r="CU1564" s="52"/>
      <c r="CV1564" s="52"/>
      <c r="CW1564" s="52"/>
      <c r="CX1564" s="52"/>
      <c r="CY1564" s="52"/>
      <c r="CZ1564" s="52"/>
      <c r="DA1564" s="52"/>
      <c r="DB1564" s="52"/>
      <c r="DC1564" s="52"/>
      <c r="DD1564" s="52"/>
      <c r="DE1564" s="52"/>
      <c r="DF1564" s="52"/>
      <c r="DG1564" s="52"/>
      <c r="DH1564" s="52"/>
      <c r="DI1564" s="52"/>
      <c r="DJ1564" s="52"/>
      <c r="DK1564" s="52"/>
      <c r="DL1564" s="52"/>
      <c r="DM1564" s="52"/>
      <c r="DN1564" s="52"/>
      <c r="DO1564" s="52"/>
      <c r="DP1564" s="52"/>
      <c r="DQ1564" s="52"/>
      <c r="DR1564" s="52"/>
      <c r="DS1564" s="52"/>
      <c r="DT1564" s="52"/>
      <c r="DU1564" s="52"/>
      <c r="DV1564" s="52"/>
      <c r="DW1564" s="52"/>
      <c r="DX1564" s="52"/>
      <c r="DY1564" s="52"/>
    </row>
    <row r="1565" spans="1:129" x14ac:dyDescent="0.25">
      <c r="A1565" s="19" t="s">
        <v>10</v>
      </c>
      <c r="B1565" s="5">
        <v>25833</v>
      </c>
      <c r="D1565" s="5">
        <f t="shared" si="250"/>
        <v>14209.8</v>
      </c>
      <c r="F1565" s="5">
        <f>SUM(K1565:BJ1565)</f>
        <v>11623.2</v>
      </c>
      <c r="I1565" s="52"/>
      <c r="J1565" s="103"/>
      <c r="K1565" s="103">
        <f>1073</f>
        <v>1073</v>
      </c>
      <c r="L1565" s="55">
        <f>2204</f>
        <v>2204</v>
      </c>
      <c r="M1565" s="55"/>
      <c r="N1565" s="55">
        <f>4350</f>
        <v>4350</v>
      </c>
      <c r="O1565" s="55"/>
      <c r="P1565" s="55"/>
      <c r="Q1565" s="55"/>
      <c r="R1565" s="55">
        <f>3996.2</f>
        <v>3996.2</v>
      </c>
      <c r="S1565" s="52"/>
      <c r="T1565" s="55"/>
      <c r="U1565" s="55"/>
      <c r="V1565" s="52"/>
      <c r="W1565" s="95"/>
      <c r="X1565" s="52"/>
      <c r="Y1565" s="55"/>
      <c r="Z1565" s="52"/>
      <c r="AA1565" s="52"/>
      <c r="AB1565" s="52"/>
      <c r="AC1565" s="52"/>
      <c r="AD1565" s="52"/>
      <c r="AE1565" s="52"/>
      <c r="AF1565" s="52"/>
      <c r="AG1565" s="52"/>
      <c r="AH1565" s="52"/>
      <c r="AI1565" s="52"/>
      <c r="AJ1565" s="52"/>
      <c r="AK1565" s="52"/>
      <c r="AL1565" s="52"/>
      <c r="AM1565" s="52"/>
      <c r="AN1565" s="52"/>
      <c r="AO1565" s="52"/>
      <c r="AP1565" s="52"/>
      <c r="AQ1565" s="52"/>
      <c r="AR1565" s="52"/>
      <c r="AS1565" s="52"/>
      <c r="AT1565" s="52"/>
      <c r="AU1565" s="52"/>
      <c r="AV1565" s="52"/>
      <c r="AW1565" s="52"/>
      <c r="AX1565" s="52"/>
      <c r="AY1565" s="52"/>
      <c r="AZ1565" s="52"/>
      <c r="BA1565" s="52"/>
      <c r="BB1565" s="52"/>
      <c r="BC1565" s="52"/>
      <c r="BD1565" s="52"/>
      <c r="BE1565" s="52"/>
      <c r="BF1565" s="52"/>
      <c r="BG1565" s="52"/>
      <c r="BH1565" s="52"/>
      <c r="BI1565" s="52"/>
      <c r="BJ1565" s="52"/>
      <c r="BK1565" s="52"/>
      <c r="BL1565" s="52"/>
      <c r="BM1565" s="52"/>
      <c r="BN1565" s="52"/>
      <c r="BO1565" s="52"/>
      <c r="BP1565" s="52"/>
      <c r="BQ1565" s="52"/>
      <c r="BR1565" s="52"/>
      <c r="BS1565" s="52"/>
      <c r="BT1565" s="52"/>
      <c r="BU1565" s="52"/>
      <c r="BV1565" s="52"/>
      <c r="BW1565" s="52"/>
      <c r="BX1565" s="52"/>
      <c r="BY1565" s="52"/>
      <c r="BZ1565" s="52"/>
      <c r="CA1565" s="52"/>
      <c r="CB1565" s="52"/>
      <c r="CC1565" s="52"/>
      <c r="CD1565" s="52"/>
      <c r="CE1565" s="52"/>
      <c r="CF1565" s="52"/>
      <c r="CG1565" s="52"/>
      <c r="CH1565" s="52"/>
      <c r="CI1565" s="52"/>
      <c r="CJ1565" s="52"/>
      <c r="CK1565" s="52"/>
      <c r="CL1565" s="52"/>
      <c r="CM1565" s="52"/>
      <c r="CN1565" s="52"/>
      <c r="CO1565" s="52"/>
      <c r="CP1565" s="52"/>
      <c r="CQ1565" s="52"/>
      <c r="CR1565" s="52"/>
      <c r="CS1565" s="52"/>
      <c r="CT1565" s="52"/>
      <c r="CU1565" s="52"/>
      <c r="CV1565" s="52"/>
      <c r="CW1565" s="52"/>
      <c r="CX1565" s="52"/>
      <c r="CY1565" s="52"/>
      <c r="CZ1565" s="52"/>
      <c r="DA1565" s="52"/>
      <c r="DB1565" s="52"/>
      <c r="DC1565" s="52"/>
      <c r="DD1565" s="52"/>
      <c r="DE1565" s="52"/>
      <c r="DF1565" s="52"/>
      <c r="DG1565" s="52"/>
      <c r="DH1565" s="52"/>
      <c r="DI1565" s="52"/>
      <c r="DJ1565" s="52"/>
      <c r="DK1565" s="52"/>
      <c r="DL1565" s="52"/>
      <c r="DM1565" s="52"/>
      <c r="DN1565" s="52"/>
      <c r="DO1565" s="52"/>
      <c r="DP1565" s="52"/>
      <c r="DQ1565" s="52"/>
      <c r="DR1565" s="52"/>
      <c r="DS1565" s="52"/>
      <c r="DT1565" s="52"/>
      <c r="DU1565" s="52"/>
      <c r="DV1565" s="52"/>
      <c r="DW1565" s="52"/>
      <c r="DX1565" s="52"/>
      <c r="DY1565" s="52"/>
    </row>
    <row r="1566" spans="1:129" x14ac:dyDescent="0.25">
      <c r="A1566" s="19" t="s">
        <v>11</v>
      </c>
      <c r="B1566" s="5">
        <v>25833</v>
      </c>
      <c r="D1566" s="5">
        <f t="shared" si="250"/>
        <v>25833</v>
      </c>
      <c r="F1566" s="5">
        <f>SUM(M1566:BJ1566)</f>
        <v>0</v>
      </c>
      <c r="I1566" s="52"/>
      <c r="J1566" s="103"/>
      <c r="K1566" s="55"/>
      <c r="L1566" s="55">
        <f>3317.6</f>
        <v>3317.6</v>
      </c>
      <c r="M1566" s="103"/>
      <c r="N1566" s="55"/>
      <c r="O1566" s="55"/>
      <c r="P1566" s="55"/>
      <c r="Q1566" s="55"/>
      <c r="R1566" s="55"/>
      <c r="S1566" s="52"/>
      <c r="T1566" s="52"/>
      <c r="U1566" s="55"/>
      <c r="V1566" s="95"/>
      <c r="W1566" s="52"/>
      <c r="X1566" s="52"/>
      <c r="Y1566" s="55"/>
      <c r="Z1566" s="52"/>
      <c r="AA1566" s="52"/>
      <c r="AB1566" s="52"/>
      <c r="AC1566" s="52"/>
      <c r="AD1566" s="52"/>
      <c r="AE1566" s="52"/>
      <c r="AF1566" s="52"/>
      <c r="AG1566" s="52"/>
      <c r="AH1566" s="52"/>
      <c r="AI1566" s="52"/>
      <c r="AJ1566" s="52"/>
      <c r="AK1566" s="52"/>
      <c r="AL1566" s="52"/>
      <c r="AM1566" s="52"/>
      <c r="AN1566" s="52"/>
      <c r="AO1566" s="52"/>
      <c r="AP1566" s="52"/>
      <c r="AQ1566" s="52"/>
      <c r="AR1566" s="52"/>
      <c r="AS1566" s="52"/>
      <c r="AT1566" s="52"/>
      <c r="AU1566" s="52"/>
      <c r="AV1566" s="52"/>
      <c r="AW1566" s="52"/>
      <c r="AX1566" s="52"/>
      <c r="AY1566" s="52"/>
      <c r="AZ1566" s="52"/>
      <c r="BA1566" s="52"/>
      <c r="BB1566" s="52"/>
      <c r="BC1566" s="52"/>
      <c r="BD1566" s="52"/>
      <c r="BE1566" s="52"/>
      <c r="BF1566" s="52"/>
      <c r="BG1566" s="52"/>
      <c r="BH1566" s="52"/>
      <c r="BI1566" s="52"/>
      <c r="BJ1566" s="52"/>
      <c r="BK1566" s="52"/>
      <c r="BL1566" s="52"/>
      <c r="BM1566" s="52"/>
      <c r="BN1566" s="52"/>
      <c r="BO1566" s="52"/>
      <c r="BP1566" s="52"/>
      <c r="BQ1566" s="52"/>
      <c r="BR1566" s="52"/>
      <c r="BS1566" s="52"/>
      <c r="BT1566" s="52"/>
      <c r="BU1566" s="52"/>
      <c r="BV1566" s="52"/>
      <c r="BW1566" s="52"/>
      <c r="BX1566" s="52"/>
      <c r="BY1566" s="52"/>
      <c r="BZ1566" s="52"/>
      <c r="CA1566" s="52"/>
      <c r="CB1566" s="52"/>
      <c r="CC1566" s="52"/>
      <c r="CD1566" s="52"/>
      <c r="CE1566" s="52"/>
      <c r="CF1566" s="52"/>
      <c r="CG1566" s="52"/>
      <c r="CH1566" s="52"/>
      <c r="CI1566" s="52"/>
      <c r="CJ1566" s="52"/>
      <c r="CK1566" s="52"/>
      <c r="CL1566" s="52"/>
      <c r="CM1566" s="52"/>
      <c r="CN1566" s="52"/>
      <c r="CO1566" s="52"/>
      <c r="CP1566" s="52"/>
      <c r="CQ1566" s="52"/>
      <c r="CR1566" s="52"/>
      <c r="CS1566" s="52"/>
      <c r="CT1566" s="52"/>
      <c r="CU1566" s="52"/>
      <c r="CV1566" s="52"/>
      <c r="CW1566" s="52"/>
      <c r="CX1566" s="52"/>
      <c r="CY1566" s="52"/>
      <c r="CZ1566" s="52"/>
      <c r="DA1566" s="52"/>
      <c r="DB1566" s="52"/>
      <c r="DC1566" s="52"/>
      <c r="DD1566" s="52"/>
      <c r="DE1566" s="52"/>
      <c r="DF1566" s="52"/>
      <c r="DG1566" s="52"/>
      <c r="DH1566" s="52"/>
      <c r="DI1566" s="52"/>
      <c r="DJ1566" s="52"/>
      <c r="DK1566" s="52"/>
      <c r="DL1566" s="52"/>
      <c r="DM1566" s="52"/>
      <c r="DN1566" s="52"/>
      <c r="DO1566" s="52"/>
      <c r="DP1566" s="52"/>
      <c r="DQ1566" s="52"/>
      <c r="DR1566" s="52"/>
      <c r="DS1566" s="52"/>
      <c r="DT1566" s="52"/>
      <c r="DU1566" s="52"/>
      <c r="DV1566" s="52"/>
      <c r="DW1566" s="52"/>
      <c r="DX1566" s="52"/>
      <c r="DY1566" s="52"/>
    </row>
    <row r="1567" spans="1:129" x14ac:dyDescent="0.25">
      <c r="A1567" s="19" t="s">
        <v>12</v>
      </c>
      <c r="B1567" s="5">
        <v>25834</v>
      </c>
      <c r="D1567" s="5">
        <f t="shared" si="250"/>
        <v>2042.4000000000015</v>
      </c>
      <c r="F1567" s="5">
        <f t="shared" si="251"/>
        <v>23791.599999999999</v>
      </c>
      <c r="I1567" s="52"/>
      <c r="J1567" s="103"/>
      <c r="K1567" s="55">
        <f>5046</f>
        <v>5046</v>
      </c>
      <c r="L1567" s="55">
        <f>116</f>
        <v>116</v>
      </c>
      <c r="M1567" s="55">
        <f>5173.6</f>
        <v>5173.6000000000004</v>
      </c>
      <c r="N1567" s="55">
        <f>13456</f>
        <v>13456</v>
      </c>
      <c r="O1567" s="52"/>
      <c r="P1567" s="95"/>
      <c r="Q1567" s="55"/>
      <c r="R1567" s="52"/>
      <c r="S1567" s="55"/>
      <c r="T1567" s="55"/>
      <c r="U1567" s="55"/>
      <c r="V1567" s="52"/>
      <c r="W1567" s="52"/>
      <c r="X1567" s="52"/>
      <c r="Y1567" s="52"/>
      <c r="Z1567" s="52"/>
      <c r="AA1567" s="52"/>
      <c r="AB1567" s="52"/>
      <c r="AC1567" s="52"/>
      <c r="AD1567" s="52"/>
      <c r="AE1567" s="52"/>
      <c r="AF1567" s="52"/>
      <c r="AG1567" s="52"/>
      <c r="AH1567" s="52"/>
      <c r="AI1567" s="52"/>
      <c r="AJ1567" s="52"/>
      <c r="AK1567" s="52"/>
      <c r="AL1567" s="52"/>
      <c r="AM1567" s="52"/>
      <c r="AN1567" s="52"/>
      <c r="AO1567" s="52"/>
      <c r="AP1567" s="52"/>
      <c r="AQ1567" s="52"/>
      <c r="AR1567" s="52"/>
      <c r="AS1567" s="52"/>
      <c r="AT1567" s="52"/>
      <c r="AU1567" s="52"/>
      <c r="AV1567" s="52"/>
      <c r="AW1567" s="52"/>
      <c r="AX1567" s="52"/>
      <c r="AY1567" s="52"/>
      <c r="AZ1567" s="52"/>
      <c r="BA1567" s="52"/>
      <c r="BB1567" s="52"/>
      <c r="BC1567" s="52"/>
      <c r="BD1567" s="52"/>
      <c r="BE1567" s="52"/>
      <c r="BF1567" s="52"/>
      <c r="BG1567" s="52"/>
      <c r="BH1567" s="52"/>
      <c r="BI1567" s="52"/>
      <c r="BJ1567" s="52"/>
      <c r="BK1567" s="52"/>
      <c r="BL1567" s="52"/>
      <c r="BM1567" s="52"/>
      <c r="BN1567" s="52"/>
      <c r="BO1567" s="52"/>
      <c r="BP1567" s="52"/>
      <c r="BQ1567" s="52"/>
      <c r="BR1567" s="52"/>
      <c r="BS1567" s="52"/>
      <c r="BT1567" s="52"/>
      <c r="BU1567" s="52"/>
      <c r="BV1567" s="52"/>
      <c r="BW1567" s="52"/>
      <c r="BX1567" s="52"/>
      <c r="BY1567" s="52"/>
      <c r="BZ1567" s="52"/>
      <c r="CA1567" s="52"/>
      <c r="CB1567" s="52"/>
      <c r="CC1567" s="52"/>
      <c r="CD1567" s="52"/>
      <c r="CE1567" s="52"/>
      <c r="CF1567" s="52"/>
      <c r="CG1567" s="52"/>
      <c r="CH1567" s="52"/>
      <c r="CI1567" s="52"/>
      <c r="CJ1567" s="52"/>
      <c r="CK1567" s="52"/>
      <c r="CL1567" s="52"/>
      <c r="CM1567" s="52"/>
      <c r="CN1567" s="52"/>
      <c r="CO1567" s="52"/>
      <c r="CP1567" s="52"/>
      <c r="CQ1567" s="52"/>
      <c r="CR1567" s="52"/>
      <c r="CS1567" s="52"/>
      <c r="CT1567" s="52"/>
      <c r="CU1567" s="52"/>
      <c r="CV1567" s="52"/>
      <c r="CW1567" s="52"/>
      <c r="CX1567" s="52"/>
      <c r="CY1567" s="52"/>
      <c r="CZ1567" s="52"/>
      <c r="DA1567" s="52"/>
      <c r="DB1567" s="52"/>
      <c r="DC1567" s="52"/>
      <c r="DD1567" s="52"/>
      <c r="DE1567" s="52"/>
      <c r="DF1567" s="52"/>
      <c r="DG1567" s="52"/>
      <c r="DH1567" s="52"/>
      <c r="DI1567" s="52"/>
      <c r="DJ1567" s="52"/>
      <c r="DK1567" s="52"/>
      <c r="DL1567" s="52"/>
      <c r="DM1567" s="52"/>
      <c r="DN1567" s="52"/>
      <c r="DO1567" s="52"/>
      <c r="DP1567" s="52"/>
      <c r="DQ1567" s="52"/>
      <c r="DR1567" s="52"/>
      <c r="DS1567" s="52"/>
      <c r="DT1567" s="52"/>
      <c r="DU1567" s="52"/>
      <c r="DV1567" s="52"/>
      <c r="DW1567" s="52"/>
      <c r="DX1567" s="52"/>
      <c r="DY1567" s="52"/>
    </row>
    <row r="1568" spans="1:129" x14ac:dyDescent="0.25">
      <c r="A1568" s="19" t="s">
        <v>13</v>
      </c>
      <c r="B1568" s="5">
        <v>25834</v>
      </c>
      <c r="D1568" s="5">
        <f t="shared" si="250"/>
        <v>17992.400000000001</v>
      </c>
      <c r="F1568" s="5">
        <f t="shared" si="251"/>
        <v>7841.6</v>
      </c>
      <c r="I1568" s="52"/>
      <c r="J1568" s="103"/>
      <c r="K1568" s="55">
        <f>4622.6</f>
        <v>4622.6000000000004</v>
      </c>
      <c r="L1568" s="52"/>
      <c r="M1568" s="55"/>
      <c r="N1568" s="55">
        <f>1513.8</f>
        <v>1513.8</v>
      </c>
      <c r="O1568" s="52"/>
      <c r="Q1568" s="95">
        <f>1705.2</f>
        <v>1705.2</v>
      </c>
      <c r="R1568" s="52"/>
      <c r="S1568" s="52"/>
      <c r="T1568" s="52"/>
      <c r="U1568" s="52"/>
      <c r="V1568" s="52"/>
      <c r="W1568" s="52"/>
      <c r="X1568" s="52"/>
      <c r="Y1568" s="52"/>
      <c r="Z1568" s="52"/>
      <c r="AA1568" s="52"/>
      <c r="AB1568" s="52"/>
      <c r="AC1568" s="52"/>
      <c r="AD1568" s="52"/>
      <c r="AE1568" s="52"/>
      <c r="AF1568" s="52"/>
      <c r="AG1568" s="52"/>
      <c r="AH1568" s="52"/>
      <c r="AI1568" s="52"/>
      <c r="AJ1568" s="52"/>
      <c r="AK1568" s="52"/>
      <c r="AL1568" s="52"/>
      <c r="AM1568" s="52"/>
      <c r="AN1568" s="52"/>
      <c r="AO1568" s="52"/>
      <c r="AP1568" s="52"/>
      <c r="AQ1568" s="52"/>
      <c r="AR1568" s="52"/>
      <c r="AS1568" s="52"/>
      <c r="AT1568" s="52"/>
      <c r="AU1568" s="52"/>
      <c r="AV1568" s="52"/>
      <c r="AW1568" s="52"/>
      <c r="AX1568" s="52"/>
      <c r="AY1568" s="52"/>
      <c r="AZ1568" s="52"/>
      <c r="BA1568" s="52"/>
      <c r="BB1568" s="52"/>
      <c r="BC1568" s="52"/>
      <c r="BD1568" s="52"/>
      <c r="BE1568" s="52"/>
      <c r="BF1568" s="52"/>
      <c r="BG1568" s="52"/>
      <c r="BH1568" s="52"/>
      <c r="BI1568" s="52"/>
      <c r="BJ1568" s="52"/>
      <c r="BK1568" s="52"/>
      <c r="BL1568" s="52"/>
      <c r="BM1568" s="52"/>
      <c r="BN1568" s="52"/>
      <c r="BO1568" s="52"/>
      <c r="BP1568" s="52"/>
      <c r="BQ1568" s="52"/>
      <c r="BR1568" s="52"/>
      <c r="BS1568" s="52"/>
      <c r="BT1568" s="52"/>
      <c r="BU1568" s="52"/>
      <c r="BV1568" s="52"/>
      <c r="BW1568" s="52"/>
      <c r="BX1568" s="52"/>
      <c r="BY1568" s="52"/>
      <c r="BZ1568" s="52"/>
      <c r="CA1568" s="52"/>
      <c r="CB1568" s="52"/>
      <c r="CC1568" s="52"/>
      <c r="CD1568" s="52"/>
      <c r="CE1568" s="52"/>
      <c r="CF1568" s="52"/>
      <c r="CG1568" s="52"/>
      <c r="CH1568" s="52"/>
      <c r="CI1568" s="52"/>
      <c r="CJ1568" s="52"/>
      <c r="CK1568" s="52"/>
      <c r="CL1568" s="52"/>
      <c r="CM1568" s="52"/>
      <c r="CN1568" s="52"/>
      <c r="CO1568" s="52"/>
      <c r="CP1568" s="52"/>
      <c r="CQ1568" s="52"/>
      <c r="CR1568" s="52"/>
      <c r="CS1568" s="52"/>
      <c r="CT1568" s="52"/>
      <c r="CU1568" s="52"/>
      <c r="CV1568" s="52"/>
      <c r="CW1568" s="52"/>
      <c r="CX1568" s="52"/>
      <c r="CY1568" s="52"/>
      <c r="CZ1568" s="52"/>
      <c r="DA1568" s="52"/>
      <c r="DB1568" s="52"/>
      <c r="DC1568" s="52"/>
      <c r="DD1568" s="52"/>
      <c r="DE1568" s="52"/>
      <c r="DF1568" s="52"/>
      <c r="DG1568" s="52"/>
      <c r="DH1568" s="52"/>
      <c r="DI1568" s="52"/>
      <c r="DJ1568" s="52"/>
      <c r="DK1568" s="52"/>
      <c r="DL1568" s="52"/>
      <c r="DM1568" s="52"/>
      <c r="DN1568" s="52"/>
      <c r="DO1568" s="52"/>
      <c r="DP1568" s="52"/>
      <c r="DQ1568" s="52"/>
      <c r="DR1568" s="52"/>
      <c r="DS1568" s="52"/>
      <c r="DT1568" s="52"/>
      <c r="DU1568" s="52"/>
      <c r="DV1568" s="52"/>
      <c r="DW1568" s="52"/>
      <c r="DX1568" s="52"/>
      <c r="DY1568" s="52"/>
    </row>
    <row r="1569" spans="1:129" x14ac:dyDescent="0.25">
      <c r="A1569" s="19" t="s">
        <v>14</v>
      </c>
      <c r="B1569" s="5">
        <v>25834</v>
      </c>
      <c r="D1569" s="5">
        <f t="shared" si="250"/>
        <v>25834</v>
      </c>
      <c r="F1569" s="5">
        <f t="shared" si="251"/>
        <v>0</v>
      </c>
      <c r="I1569" s="52"/>
      <c r="J1569" s="103"/>
      <c r="K1569" s="55"/>
      <c r="L1569" s="52"/>
      <c r="M1569" s="55"/>
      <c r="N1569" s="52"/>
      <c r="O1569" s="52"/>
      <c r="P1569" s="95"/>
      <c r="Q1569" s="52"/>
      <c r="R1569" s="52"/>
      <c r="S1569" s="52"/>
      <c r="T1569" s="52"/>
      <c r="U1569" s="52"/>
      <c r="V1569" s="52"/>
      <c r="W1569" s="52"/>
      <c r="X1569" s="52"/>
      <c r="Y1569" s="52"/>
      <c r="Z1569" s="52"/>
      <c r="AA1569" s="52"/>
      <c r="AB1569" s="52"/>
      <c r="AC1569" s="52"/>
      <c r="AD1569" s="52"/>
      <c r="AE1569" s="52"/>
      <c r="AF1569" s="52"/>
      <c r="AG1569" s="52"/>
      <c r="AH1569" s="52"/>
      <c r="AI1569" s="52"/>
      <c r="AJ1569" s="52"/>
      <c r="AK1569" s="52"/>
      <c r="AL1569" s="52"/>
      <c r="AM1569" s="52"/>
      <c r="AN1569" s="52"/>
      <c r="AO1569" s="52"/>
      <c r="AP1569" s="52"/>
      <c r="AQ1569" s="52"/>
      <c r="AR1569" s="52"/>
      <c r="AS1569" s="52"/>
      <c r="AT1569" s="52"/>
      <c r="AU1569" s="52"/>
      <c r="AV1569" s="52"/>
      <c r="AW1569" s="52"/>
      <c r="AX1569" s="52"/>
      <c r="AY1569" s="52"/>
      <c r="AZ1569" s="52"/>
      <c r="BA1569" s="52"/>
      <c r="BB1569" s="52"/>
      <c r="BC1569" s="52"/>
      <c r="BD1569" s="52"/>
      <c r="BE1569" s="52"/>
      <c r="BF1569" s="52"/>
      <c r="BG1569" s="52"/>
      <c r="BH1569" s="52"/>
      <c r="BI1569" s="52"/>
      <c r="BJ1569" s="52"/>
      <c r="BK1569" s="52"/>
      <c r="BL1569" s="52"/>
      <c r="BM1569" s="52"/>
      <c r="BN1569" s="52"/>
      <c r="BO1569" s="52"/>
      <c r="BP1569" s="52"/>
      <c r="BQ1569" s="52"/>
      <c r="BR1569" s="52"/>
      <c r="BS1569" s="52"/>
      <c r="BT1569" s="52"/>
      <c r="BU1569" s="52"/>
      <c r="BV1569" s="52"/>
      <c r="BW1569" s="52"/>
      <c r="BX1569" s="52"/>
      <c r="BY1569" s="52"/>
      <c r="BZ1569" s="52"/>
      <c r="CA1569" s="52"/>
      <c r="CB1569" s="52"/>
      <c r="CC1569" s="52"/>
      <c r="CD1569" s="52"/>
      <c r="CE1569" s="52"/>
      <c r="CF1569" s="52"/>
      <c r="CG1569" s="52"/>
      <c r="CH1569" s="52"/>
      <c r="CI1569" s="52"/>
      <c r="CJ1569" s="52"/>
      <c r="CK1569" s="52"/>
      <c r="CL1569" s="52"/>
      <c r="CM1569" s="52"/>
      <c r="CN1569" s="52"/>
      <c r="CO1569" s="52"/>
      <c r="CP1569" s="52"/>
      <c r="CQ1569" s="52"/>
      <c r="CR1569" s="52"/>
      <c r="CS1569" s="52"/>
      <c r="CT1569" s="52"/>
      <c r="CU1569" s="52"/>
      <c r="CV1569" s="52"/>
      <c r="CW1569" s="52"/>
      <c r="CX1569" s="52"/>
      <c r="CY1569" s="52"/>
      <c r="CZ1569" s="52"/>
      <c r="DA1569" s="52"/>
      <c r="DB1569" s="52"/>
      <c r="DC1569" s="52"/>
      <c r="DD1569" s="52"/>
      <c r="DE1569" s="52"/>
      <c r="DF1569" s="52"/>
      <c r="DG1569" s="52"/>
      <c r="DH1569" s="52"/>
      <c r="DI1569" s="52"/>
      <c r="DJ1569" s="52"/>
      <c r="DK1569" s="52"/>
      <c r="DL1569" s="52"/>
      <c r="DM1569" s="52"/>
      <c r="DN1569" s="52"/>
      <c r="DO1569" s="52"/>
      <c r="DP1569" s="52"/>
      <c r="DQ1569" s="52"/>
      <c r="DR1569" s="52"/>
      <c r="DS1569" s="52"/>
      <c r="DT1569" s="52"/>
      <c r="DU1569" s="52"/>
      <c r="DV1569" s="52"/>
      <c r="DW1569" s="52"/>
      <c r="DX1569" s="52"/>
      <c r="DY1569" s="52"/>
    </row>
    <row r="1570" spans="1:129" x14ac:dyDescent="0.25">
      <c r="A1570" s="19" t="s">
        <v>15</v>
      </c>
      <c r="B1570" s="5">
        <v>25834</v>
      </c>
      <c r="D1570" s="5">
        <f t="shared" si="250"/>
        <v>25834</v>
      </c>
      <c r="F1570" s="5">
        <f t="shared" si="251"/>
        <v>0</v>
      </c>
      <c r="I1570" s="52"/>
      <c r="J1570" s="103"/>
      <c r="K1570" s="55"/>
      <c r="L1570" s="52"/>
      <c r="M1570" s="55"/>
      <c r="N1570" s="52"/>
      <c r="O1570" s="52"/>
      <c r="P1570" s="95"/>
      <c r="Q1570" s="52"/>
      <c r="R1570" s="52"/>
      <c r="S1570" s="52"/>
      <c r="T1570" s="52"/>
      <c r="U1570" s="52"/>
      <c r="V1570" s="52"/>
      <c r="W1570" s="52"/>
      <c r="X1570" s="52"/>
      <c r="Y1570" s="52"/>
      <c r="Z1570" s="52"/>
      <c r="AA1570" s="52"/>
      <c r="AB1570" s="52"/>
      <c r="AC1570" s="52"/>
      <c r="AD1570" s="52"/>
      <c r="AE1570" s="52"/>
      <c r="AF1570" s="52"/>
      <c r="AG1570" s="52"/>
      <c r="AH1570" s="52"/>
      <c r="AI1570" s="52"/>
      <c r="AJ1570" s="52"/>
      <c r="AK1570" s="52"/>
      <c r="AL1570" s="52"/>
      <c r="AM1570" s="52"/>
      <c r="AN1570" s="52"/>
      <c r="AO1570" s="52"/>
      <c r="AP1570" s="52"/>
      <c r="AQ1570" s="52"/>
      <c r="AR1570" s="52"/>
      <c r="AS1570" s="52"/>
      <c r="AT1570" s="52"/>
      <c r="AU1570" s="52"/>
      <c r="AV1570" s="52"/>
      <c r="AW1570" s="52"/>
      <c r="AX1570" s="52"/>
      <c r="AY1570" s="52"/>
      <c r="AZ1570" s="52"/>
      <c r="BA1570" s="52"/>
      <c r="BB1570" s="52"/>
      <c r="BC1570" s="52"/>
      <c r="BD1570" s="52"/>
      <c r="BE1570" s="52"/>
      <c r="BF1570" s="52"/>
      <c r="BG1570" s="52"/>
      <c r="BH1570" s="52"/>
      <c r="BI1570" s="52"/>
      <c r="BJ1570" s="52"/>
      <c r="BK1570" s="52"/>
      <c r="BL1570" s="52"/>
      <c r="BM1570" s="52"/>
      <c r="BN1570" s="52"/>
      <c r="BO1570" s="52"/>
      <c r="BP1570" s="52"/>
      <c r="BQ1570" s="52"/>
      <c r="BR1570" s="52"/>
      <c r="BS1570" s="52"/>
      <c r="BT1570" s="52"/>
      <c r="BU1570" s="52"/>
      <c r="BV1570" s="52"/>
      <c r="BW1570" s="52"/>
      <c r="BX1570" s="52"/>
      <c r="BY1570" s="52"/>
      <c r="BZ1570" s="52"/>
      <c r="CA1570" s="52"/>
      <c r="CB1570" s="52"/>
      <c r="CC1570" s="52"/>
      <c r="CD1570" s="52"/>
      <c r="CE1570" s="52"/>
      <c r="CF1570" s="52"/>
      <c r="CG1570" s="52"/>
      <c r="CH1570" s="52"/>
      <c r="CI1570" s="52"/>
      <c r="CJ1570" s="52"/>
      <c r="CK1570" s="52"/>
      <c r="CL1570" s="52"/>
      <c r="CM1570" s="52"/>
      <c r="CN1570" s="52"/>
      <c r="CO1570" s="52"/>
      <c r="CP1570" s="52"/>
      <c r="CQ1570" s="52"/>
      <c r="CR1570" s="52"/>
      <c r="CS1570" s="52"/>
      <c r="CT1570" s="52"/>
      <c r="CU1570" s="52"/>
      <c r="CV1570" s="52"/>
      <c r="CW1570" s="52"/>
      <c r="CX1570" s="52"/>
      <c r="CY1570" s="52"/>
      <c r="CZ1570" s="52"/>
      <c r="DA1570" s="52"/>
      <c r="DB1570" s="52"/>
      <c r="DC1570" s="52"/>
      <c r="DD1570" s="52"/>
      <c r="DE1570" s="52"/>
      <c r="DF1570" s="52"/>
      <c r="DG1570" s="52"/>
      <c r="DH1570" s="52"/>
      <c r="DI1570" s="52"/>
      <c r="DJ1570" s="52"/>
      <c r="DK1570" s="52"/>
      <c r="DL1570" s="52"/>
      <c r="DM1570" s="52"/>
      <c r="DN1570" s="52"/>
      <c r="DO1570" s="52"/>
      <c r="DP1570" s="52"/>
      <c r="DQ1570" s="52"/>
      <c r="DR1570" s="52"/>
      <c r="DS1570" s="52"/>
      <c r="DT1570" s="52"/>
      <c r="DU1570" s="52"/>
      <c r="DV1570" s="52"/>
      <c r="DW1570" s="52"/>
      <c r="DX1570" s="52"/>
      <c r="DY1570" s="52"/>
    </row>
    <row r="1571" spans="1:129" x14ac:dyDescent="0.25">
      <c r="A1571" s="6" t="s">
        <v>16</v>
      </c>
      <c r="B1571" s="7">
        <f>SUM(B1559:B1570)</f>
        <v>310000</v>
      </c>
      <c r="D1571" s="23">
        <f>SUM(D1559:D1570)</f>
        <v>246861.19999999998</v>
      </c>
      <c r="F1571" s="7">
        <f>SUM(F1559:F1570)</f>
        <v>63138.799999999996</v>
      </c>
      <c r="I1571" s="52"/>
      <c r="J1571" s="103"/>
      <c r="K1571" s="55"/>
      <c r="L1571" s="52"/>
      <c r="M1571" s="55"/>
      <c r="N1571" s="52"/>
      <c r="O1571" s="52"/>
      <c r="P1571" s="95"/>
      <c r="Q1571" s="52"/>
      <c r="R1571" s="52"/>
      <c r="S1571" s="52"/>
      <c r="T1571" s="52"/>
      <c r="U1571" s="52"/>
      <c r="V1571" s="52"/>
      <c r="W1571" s="52"/>
      <c r="X1571" s="52"/>
      <c r="Y1571" s="52"/>
      <c r="Z1571" s="52"/>
      <c r="AA1571" s="52"/>
      <c r="AB1571" s="52"/>
      <c r="AC1571" s="52"/>
      <c r="AD1571" s="52"/>
      <c r="AE1571" s="52"/>
      <c r="AF1571" s="52"/>
      <c r="AG1571" s="52"/>
      <c r="AH1571" s="52"/>
      <c r="AI1571" s="52"/>
      <c r="AJ1571" s="52"/>
      <c r="AK1571" s="52"/>
      <c r="AL1571" s="52"/>
      <c r="AM1571" s="52"/>
      <c r="AN1571" s="52"/>
      <c r="AO1571" s="52"/>
      <c r="AP1571" s="52"/>
      <c r="AQ1571" s="52"/>
      <c r="AR1571" s="52"/>
      <c r="AS1571" s="52"/>
      <c r="AT1571" s="52"/>
      <c r="AU1571" s="52"/>
      <c r="AV1571" s="52"/>
      <c r="AW1571" s="52"/>
      <c r="AX1571" s="52"/>
      <c r="AY1571" s="52"/>
      <c r="AZ1571" s="52"/>
      <c r="BA1571" s="52"/>
      <c r="BB1571" s="52"/>
      <c r="BC1571" s="52"/>
      <c r="BD1571" s="52"/>
      <c r="BE1571" s="52"/>
      <c r="BF1571" s="52"/>
      <c r="BG1571" s="52"/>
      <c r="BH1571" s="52"/>
      <c r="BI1571" s="52"/>
      <c r="BJ1571" s="52"/>
      <c r="BK1571" s="52"/>
      <c r="BL1571" s="52"/>
      <c r="BM1571" s="52"/>
      <c r="BN1571" s="52"/>
      <c r="BO1571" s="52"/>
      <c r="BP1571" s="52"/>
      <c r="BQ1571" s="52"/>
      <c r="BR1571" s="52"/>
      <c r="BS1571" s="52"/>
      <c r="BT1571" s="52"/>
      <c r="BU1571" s="52"/>
      <c r="BV1571" s="52"/>
      <c r="BW1571" s="52"/>
      <c r="BX1571" s="52"/>
      <c r="BY1571" s="52"/>
      <c r="BZ1571" s="52"/>
      <c r="CA1571" s="52"/>
      <c r="CB1571" s="52"/>
      <c r="CC1571" s="52"/>
      <c r="CD1571" s="52"/>
      <c r="CE1571" s="52"/>
      <c r="CF1571" s="52"/>
      <c r="CG1571" s="52"/>
      <c r="CH1571" s="52"/>
      <c r="CI1571" s="52"/>
      <c r="CJ1571" s="52"/>
      <c r="CK1571" s="52"/>
      <c r="CL1571" s="52"/>
      <c r="CM1571" s="52"/>
      <c r="CN1571" s="52"/>
      <c r="CO1571" s="52"/>
      <c r="CP1571" s="52"/>
      <c r="CQ1571" s="52"/>
      <c r="CR1571" s="52"/>
      <c r="CS1571" s="52"/>
      <c r="CT1571" s="52"/>
      <c r="CU1571" s="52"/>
      <c r="CV1571" s="52"/>
      <c r="CW1571" s="52"/>
      <c r="CX1571" s="52"/>
      <c r="CY1571" s="52"/>
      <c r="CZ1571" s="52"/>
      <c r="DA1571" s="52"/>
      <c r="DB1571" s="52"/>
      <c r="DC1571" s="52"/>
      <c r="DD1571" s="52"/>
      <c r="DE1571" s="52"/>
      <c r="DF1571" s="52"/>
      <c r="DG1571" s="52"/>
      <c r="DH1571" s="52"/>
      <c r="DI1571" s="52"/>
      <c r="DJ1571" s="52"/>
      <c r="DK1571" s="52"/>
      <c r="DL1571" s="52"/>
      <c r="DM1571" s="52"/>
      <c r="DN1571" s="52"/>
      <c r="DO1571" s="52"/>
      <c r="DP1571" s="52"/>
      <c r="DQ1571" s="52"/>
      <c r="DR1571" s="52"/>
      <c r="DS1571" s="52"/>
      <c r="DT1571" s="52"/>
      <c r="DU1571" s="52"/>
      <c r="DV1571" s="52"/>
      <c r="DW1571" s="52"/>
      <c r="DX1571" s="52"/>
      <c r="DY1571" s="52"/>
    </row>
    <row r="1572" spans="1:129" x14ac:dyDescent="0.25">
      <c r="I1572" s="52"/>
      <c r="J1572" s="103"/>
      <c r="K1572" s="55"/>
      <c r="L1572" s="52"/>
      <c r="M1572" s="55"/>
      <c r="N1572" s="52"/>
      <c r="O1572" s="52"/>
      <c r="P1572" s="95"/>
      <c r="Q1572" s="52"/>
      <c r="R1572" s="52"/>
      <c r="S1572" s="52"/>
      <c r="T1572" s="52"/>
      <c r="U1572" s="52"/>
      <c r="V1572" s="52"/>
      <c r="W1572" s="52"/>
      <c r="X1572" s="52"/>
      <c r="Y1572" s="52"/>
      <c r="Z1572" s="52"/>
      <c r="AA1572" s="52"/>
      <c r="AB1572" s="52"/>
      <c r="AC1572" s="52"/>
      <c r="AD1572" s="52"/>
      <c r="AE1572" s="52"/>
      <c r="AF1572" s="52"/>
      <c r="AG1572" s="52"/>
      <c r="AH1572" s="52"/>
      <c r="AI1572" s="52"/>
      <c r="AJ1572" s="52"/>
      <c r="AK1572" s="52"/>
      <c r="AL1572" s="52"/>
      <c r="AM1572" s="52"/>
      <c r="AN1572" s="52"/>
      <c r="AO1572" s="52"/>
      <c r="AP1572" s="52"/>
      <c r="AQ1572" s="52"/>
      <c r="AR1572" s="52"/>
      <c r="AS1572" s="52"/>
      <c r="AT1572" s="52"/>
      <c r="AU1572" s="52"/>
      <c r="AV1572" s="52"/>
      <c r="AW1572" s="52"/>
      <c r="AX1572" s="52"/>
      <c r="AY1572" s="52"/>
      <c r="AZ1572" s="52"/>
      <c r="BA1572" s="52"/>
      <c r="BB1572" s="52"/>
      <c r="BC1572" s="52"/>
      <c r="BD1572" s="52"/>
      <c r="BE1572" s="52"/>
      <c r="BF1572" s="52"/>
      <c r="BG1572" s="52"/>
      <c r="BH1572" s="52"/>
      <c r="BI1572" s="52"/>
      <c r="BJ1572" s="52"/>
      <c r="BK1572" s="52"/>
      <c r="BL1572" s="52"/>
      <c r="BM1572" s="52"/>
      <c r="BN1572" s="52"/>
      <c r="BO1572" s="52"/>
      <c r="BP1572" s="52"/>
      <c r="BQ1572" s="52"/>
      <c r="BR1572" s="52"/>
      <c r="BS1572" s="52"/>
      <c r="BT1572" s="52"/>
      <c r="BU1572" s="52"/>
      <c r="BV1572" s="52"/>
      <c r="BW1572" s="52"/>
      <c r="BX1572" s="52"/>
      <c r="BY1572" s="52"/>
      <c r="BZ1572" s="52"/>
      <c r="CA1572" s="52"/>
      <c r="CB1572" s="52"/>
      <c r="CC1572" s="52"/>
      <c r="CD1572" s="52"/>
      <c r="CE1572" s="52"/>
      <c r="CF1572" s="52"/>
      <c r="CG1572" s="52"/>
      <c r="CH1572" s="52"/>
      <c r="CI1572" s="52"/>
      <c r="CJ1572" s="52"/>
      <c r="CK1572" s="52"/>
      <c r="CL1572" s="52"/>
      <c r="CM1572" s="52"/>
      <c r="CN1572" s="52"/>
      <c r="CO1572" s="52"/>
      <c r="CP1572" s="52"/>
      <c r="CQ1572" s="52"/>
      <c r="CR1572" s="52"/>
      <c r="CS1572" s="52"/>
      <c r="CT1572" s="52"/>
      <c r="CU1572" s="52"/>
      <c r="CV1572" s="52"/>
      <c r="CW1572" s="52"/>
      <c r="CX1572" s="52"/>
      <c r="CY1572" s="52"/>
      <c r="CZ1572" s="52"/>
      <c r="DA1572" s="52"/>
      <c r="DB1572" s="52"/>
      <c r="DC1572" s="52"/>
      <c r="DD1572" s="52"/>
      <c r="DE1572" s="52"/>
      <c r="DF1572" s="52"/>
      <c r="DG1572" s="52"/>
      <c r="DH1572" s="52"/>
      <c r="DI1572" s="52"/>
      <c r="DJ1572" s="52"/>
      <c r="DK1572" s="52"/>
      <c r="DL1572" s="52"/>
      <c r="DM1572" s="52"/>
      <c r="DN1572" s="52"/>
      <c r="DO1572" s="52"/>
      <c r="DP1572" s="52"/>
      <c r="DQ1572" s="52"/>
      <c r="DR1572" s="52"/>
      <c r="DS1572" s="52"/>
      <c r="DT1572" s="52"/>
      <c r="DU1572" s="52"/>
      <c r="DV1572" s="52"/>
      <c r="DW1572" s="52"/>
      <c r="DX1572" s="52"/>
      <c r="DY1572" s="52"/>
    </row>
    <row r="1573" spans="1:129" x14ac:dyDescent="0.25">
      <c r="I1573" s="52"/>
      <c r="J1573" s="103"/>
      <c r="K1573" s="55"/>
      <c r="L1573" s="52"/>
      <c r="M1573" s="55"/>
      <c r="N1573" s="52"/>
      <c r="O1573" s="52"/>
      <c r="P1573" s="95"/>
      <c r="Q1573" s="52"/>
      <c r="R1573" s="52"/>
      <c r="S1573" s="52"/>
      <c r="T1573" s="52"/>
      <c r="U1573" s="52"/>
      <c r="V1573" s="52"/>
      <c r="W1573" s="52"/>
      <c r="X1573" s="52"/>
      <c r="Y1573" s="52"/>
      <c r="Z1573" s="52"/>
      <c r="AA1573" s="52"/>
      <c r="AB1573" s="52"/>
      <c r="AC1573" s="52"/>
      <c r="AD1573" s="52"/>
      <c r="AE1573" s="52"/>
      <c r="AF1573" s="52"/>
      <c r="AG1573" s="52"/>
      <c r="AH1573" s="52"/>
      <c r="AI1573" s="52"/>
      <c r="AJ1573" s="52"/>
      <c r="AK1573" s="52"/>
      <c r="AL1573" s="52"/>
      <c r="AM1573" s="52"/>
      <c r="AN1573" s="52"/>
      <c r="AO1573" s="52"/>
      <c r="AP1573" s="52"/>
      <c r="AQ1573" s="52"/>
      <c r="AR1573" s="52"/>
      <c r="AS1573" s="52"/>
      <c r="AT1573" s="52"/>
      <c r="AU1573" s="52"/>
      <c r="AV1573" s="52"/>
      <c r="AW1573" s="52"/>
      <c r="AX1573" s="52"/>
      <c r="AY1573" s="52"/>
      <c r="AZ1573" s="52"/>
      <c r="BA1573" s="52"/>
      <c r="BB1573" s="52"/>
      <c r="BC1573" s="52"/>
      <c r="BD1573" s="52"/>
      <c r="BE1573" s="52"/>
      <c r="BF1573" s="52"/>
      <c r="BG1573" s="52"/>
      <c r="BH1573" s="52"/>
      <c r="BI1573" s="52"/>
      <c r="BJ1573" s="52"/>
      <c r="BK1573" s="52"/>
      <c r="BL1573" s="52"/>
      <c r="BM1573" s="52"/>
      <c r="BN1573" s="52"/>
      <c r="BO1573" s="52"/>
      <c r="BP1573" s="52"/>
      <c r="BQ1573" s="52"/>
      <c r="BR1573" s="52"/>
      <c r="BS1573" s="52"/>
      <c r="BT1573" s="52"/>
      <c r="BU1573" s="52"/>
      <c r="BV1573" s="52"/>
      <c r="BW1573" s="52"/>
      <c r="BX1573" s="52"/>
      <c r="BY1573" s="52"/>
      <c r="BZ1573" s="52"/>
      <c r="CA1573" s="52"/>
      <c r="CB1573" s="52"/>
      <c r="CC1573" s="52"/>
      <c r="CD1573" s="52"/>
      <c r="CE1573" s="52"/>
      <c r="CF1573" s="52"/>
      <c r="CG1573" s="52"/>
      <c r="CH1573" s="52"/>
      <c r="CI1573" s="52"/>
      <c r="CJ1573" s="52"/>
      <c r="CK1573" s="52"/>
      <c r="CL1573" s="52"/>
      <c r="CM1573" s="52"/>
      <c r="CN1573" s="52"/>
      <c r="CO1573" s="52"/>
      <c r="CP1573" s="52"/>
      <c r="CQ1573" s="52"/>
      <c r="CR1573" s="52"/>
      <c r="CS1573" s="52"/>
      <c r="CT1573" s="52"/>
      <c r="CU1573" s="52"/>
      <c r="CV1573" s="52"/>
      <c r="CW1573" s="52"/>
      <c r="CX1573" s="52"/>
      <c r="CY1573" s="52"/>
      <c r="CZ1573" s="52"/>
      <c r="DA1573" s="52"/>
      <c r="DB1573" s="52"/>
      <c r="DC1573" s="52"/>
      <c r="DD1573" s="52"/>
      <c r="DE1573" s="52"/>
      <c r="DF1573" s="52"/>
      <c r="DG1573" s="52"/>
      <c r="DH1573" s="52"/>
      <c r="DI1573" s="52"/>
      <c r="DJ1573" s="52"/>
      <c r="DK1573" s="52"/>
      <c r="DL1573" s="52"/>
      <c r="DM1573" s="52"/>
      <c r="DN1573" s="52"/>
      <c r="DO1573" s="52"/>
      <c r="DP1573" s="52"/>
      <c r="DQ1573" s="52"/>
      <c r="DR1573" s="52"/>
      <c r="DS1573" s="52"/>
      <c r="DT1573" s="52"/>
      <c r="DU1573" s="52"/>
      <c r="DV1573" s="52"/>
      <c r="DW1573" s="52"/>
      <c r="DX1573" s="52"/>
      <c r="DY1573" s="52"/>
    </row>
    <row r="1574" spans="1:129" x14ac:dyDescent="0.25">
      <c r="A1574" s="131">
        <v>35701</v>
      </c>
      <c r="B1574" s="173" t="s">
        <v>159</v>
      </c>
      <c r="C1574" s="173"/>
      <c r="D1574" s="173"/>
      <c r="E1574" s="173"/>
      <c r="F1574" s="173"/>
      <c r="G1574" s="173"/>
      <c r="H1574" s="173"/>
      <c r="I1574" s="52"/>
      <c r="J1574" s="133"/>
      <c r="K1574" s="55"/>
      <c r="L1574" s="52"/>
      <c r="M1574" s="55"/>
      <c r="N1574" s="52"/>
      <c r="O1574" s="52"/>
      <c r="P1574" s="95"/>
      <c r="Q1574" s="52"/>
      <c r="R1574" s="52"/>
      <c r="S1574" s="52"/>
      <c r="T1574" s="52"/>
      <c r="U1574" s="52"/>
      <c r="V1574" s="52"/>
      <c r="W1574" s="52"/>
      <c r="X1574" s="52"/>
      <c r="Y1574" s="52"/>
      <c r="Z1574" s="52"/>
      <c r="AA1574" s="52"/>
      <c r="AB1574" s="52"/>
      <c r="AC1574" s="52"/>
      <c r="AD1574" s="52"/>
      <c r="AE1574" s="52"/>
      <c r="AF1574" s="52"/>
      <c r="AG1574" s="52"/>
      <c r="AH1574" s="52"/>
      <c r="AI1574" s="52"/>
      <c r="AJ1574" s="52"/>
      <c r="AK1574" s="52"/>
      <c r="AL1574" s="52"/>
      <c r="AM1574" s="52"/>
      <c r="AN1574" s="52"/>
      <c r="AO1574" s="52"/>
      <c r="AP1574" s="52"/>
      <c r="AQ1574" s="52"/>
      <c r="AR1574" s="52"/>
      <c r="AS1574" s="52"/>
      <c r="AT1574" s="52"/>
      <c r="AU1574" s="52"/>
      <c r="AV1574" s="52"/>
      <c r="AW1574" s="52"/>
      <c r="AX1574" s="52"/>
      <c r="AY1574" s="52"/>
      <c r="AZ1574" s="52"/>
      <c r="BA1574" s="52"/>
      <c r="BB1574" s="52"/>
      <c r="BC1574" s="52"/>
      <c r="BD1574" s="52"/>
      <c r="BE1574" s="52"/>
      <c r="BF1574" s="52"/>
      <c r="BG1574" s="52"/>
      <c r="BH1574" s="52"/>
      <c r="BI1574" s="52"/>
      <c r="BJ1574" s="52"/>
      <c r="BK1574" s="52"/>
      <c r="BL1574" s="52"/>
      <c r="BM1574" s="52"/>
      <c r="BN1574" s="52"/>
      <c r="BO1574" s="52"/>
      <c r="BP1574" s="52"/>
      <c r="BQ1574" s="52"/>
      <c r="BR1574" s="52"/>
      <c r="BS1574" s="52"/>
      <c r="BT1574" s="52"/>
      <c r="BU1574" s="52"/>
      <c r="BV1574" s="52"/>
      <c r="BW1574" s="52"/>
      <c r="BX1574" s="52"/>
      <c r="BY1574" s="52"/>
      <c r="BZ1574" s="52"/>
      <c r="CA1574" s="52"/>
      <c r="CB1574" s="52"/>
      <c r="CC1574" s="52"/>
      <c r="CD1574" s="52"/>
      <c r="CE1574" s="52"/>
      <c r="CF1574" s="52"/>
      <c r="CG1574" s="52"/>
      <c r="CH1574" s="52"/>
      <c r="CI1574" s="52"/>
      <c r="CJ1574" s="52"/>
      <c r="CK1574" s="52"/>
      <c r="CL1574" s="52"/>
      <c r="CM1574" s="52"/>
      <c r="CN1574" s="52"/>
      <c r="CO1574" s="52"/>
      <c r="CP1574" s="52"/>
      <c r="CQ1574" s="52"/>
      <c r="CR1574" s="52"/>
      <c r="CS1574" s="52"/>
      <c r="CT1574" s="52"/>
      <c r="CU1574" s="52"/>
      <c r="CV1574" s="52"/>
      <c r="CW1574" s="52"/>
      <c r="CX1574" s="52"/>
      <c r="CY1574" s="52"/>
      <c r="CZ1574" s="52"/>
      <c r="DA1574" s="52"/>
      <c r="DB1574" s="52"/>
      <c r="DC1574" s="52"/>
      <c r="DD1574" s="52"/>
      <c r="DE1574" s="52"/>
      <c r="DF1574" s="52"/>
      <c r="DG1574" s="52"/>
      <c r="DH1574" s="52"/>
      <c r="DI1574" s="52"/>
      <c r="DJ1574" s="52"/>
      <c r="DK1574" s="52"/>
      <c r="DL1574" s="52"/>
      <c r="DM1574" s="52"/>
      <c r="DN1574" s="52"/>
      <c r="DO1574" s="52"/>
      <c r="DP1574" s="52"/>
      <c r="DQ1574" s="52"/>
      <c r="DR1574" s="52"/>
      <c r="DS1574" s="52"/>
      <c r="DT1574" s="52"/>
      <c r="DU1574" s="52"/>
      <c r="DV1574" s="52"/>
      <c r="DW1574" s="52"/>
      <c r="DX1574" s="52"/>
      <c r="DY1574" s="52"/>
    </row>
    <row r="1575" spans="1:129" x14ac:dyDescent="0.25">
      <c r="D1575" s="23">
        <v>1000</v>
      </c>
      <c r="E1575" s="2">
        <v>12</v>
      </c>
      <c r="F1575" s="2"/>
      <c r="G1575" s="10">
        <f>D1575/E1575</f>
        <v>83.333333333333329</v>
      </c>
      <c r="I1575" s="52"/>
      <c r="J1575" s="133"/>
      <c r="K1575" s="55"/>
      <c r="L1575" s="52"/>
      <c r="M1575" s="55"/>
      <c r="N1575" s="52"/>
      <c r="O1575" s="52"/>
      <c r="P1575" s="95"/>
      <c r="Q1575" s="52"/>
      <c r="R1575" s="52"/>
      <c r="S1575" s="52"/>
      <c r="T1575" s="52"/>
      <c r="U1575" s="52"/>
      <c r="V1575" s="52"/>
      <c r="W1575" s="52"/>
      <c r="X1575" s="52"/>
      <c r="Y1575" s="52"/>
      <c r="Z1575" s="52"/>
      <c r="AA1575" s="52"/>
      <c r="AB1575" s="52"/>
      <c r="AC1575" s="52"/>
      <c r="AD1575" s="52"/>
      <c r="AE1575" s="52"/>
      <c r="AF1575" s="52"/>
      <c r="AG1575" s="52"/>
      <c r="AH1575" s="52"/>
      <c r="AI1575" s="52"/>
      <c r="AJ1575" s="52"/>
      <c r="AK1575" s="52"/>
      <c r="AL1575" s="52"/>
      <c r="AM1575" s="52"/>
      <c r="AN1575" s="52"/>
      <c r="AO1575" s="52"/>
      <c r="AP1575" s="52"/>
      <c r="AQ1575" s="52"/>
      <c r="AR1575" s="52"/>
      <c r="AS1575" s="52"/>
      <c r="AT1575" s="52"/>
      <c r="AU1575" s="52"/>
      <c r="AV1575" s="52"/>
      <c r="AW1575" s="52"/>
      <c r="AX1575" s="52"/>
      <c r="AY1575" s="52"/>
      <c r="AZ1575" s="52"/>
      <c r="BA1575" s="52"/>
      <c r="BB1575" s="52"/>
      <c r="BC1575" s="52"/>
      <c r="BD1575" s="52"/>
      <c r="BE1575" s="52"/>
      <c r="BF1575" s="52"/>
      <c r="BG1575" s="52"/>
      <c r="BH1575" s="52"/>
      <c r="BI1575" s="52"/>
      <c r="BJ1575" s="52"/>
      <c r="BK1575" s="52"/>
      <c r="BL1575" s="52"/>
      <c r="BM1575" s="52"/>
      <c r="BN1575" s="52"/>
      <c r="BO1575" s="52"/>
      <c r="BP1575" s="52"/>
      <c r="BQ1575" s="52"/>
      <c r="BR1575" s="52"/>
      <c r="BS1575" s="52"/>
      <c r="BT1575" s="52"/>
      <c r="BU1575" s="52"/>
      <c r="BV1575" s="52"/>
      <c r="BW1575" s="52"/>
      <c r="BX1575" s="52"/>
      <c r="BY1575" s="52"/>
      <c r="BZ1575" s="52"/>
      <c r="CA1575" s="52"/>
      <c r="CB1575" s="52"/>
      <c r="CC1575" s="52"/>
      <c r="CD1575" s="52"/>
      <c r="CE1575" s="52"/>
      <c r="CF1575" s="52"/>
      <c r="CG1575" s="52"/>
      <c r="CH1575" s="52"/>
      <c r="CI1575" s="52"/>
      <c r="CJ1575" s="52"/>
      <c r="CK1575" s="52"/>
      <c r="CL1575" s="52"/>
      <c r="CM1575" s="52"/>
      <c r="CN1575" s="52"/>
      <c r="CO1575" s="52"/>
      <c r="CP1575" s="52"/>
      <c r="CQ1575" s="52"/>
      <c r="CR1575" s="52"/>
      <c r="CS1575" s="52"/>
      <c r="CT1575" s="52"/>
      <c r="CU1575" s="52"/>
      <c r="CV1575" s="52"/>
      <c r="CW1575" s="52"/>
      <c r="CX1575" s="52"/>
      <c r="CY1575" s="52"/>
      <c r="CZ1575" s="52"/>
      <c r="DA1575" s="52"/>
      <c r="DB1575" s="52"/>
      <c r="DC1575" s="52"/>
      <c r="DD1575" s="52"/>
      <c r="DE1575" s="52"/>
      <c r="DF1575" s="52"/>
      <c r="DG1575" s="52"/>
      <c r="DH1575" s="52"/>
      <c r="DI1575" s="52"/>
      <c r="DJ1575" s="52"/>
      <c r="DK1575" s="52"/>
      <c r="DL1575" s="52"/>
      <c r="DM1575" s="52"/>
      <c r="DN1575" s="52"/>
      <c r="DO1575" s="52"/>
      <c r="DP1575" s="52"/>
      <c r="DQ1575" s="52"/>
      <c r="DR1575" s="52"/>
      <c r="DS1575" s="52"/>
      <c r="DT1575" s="52"/>
      <c r="DU1575" s="52"/>
      <c r="DV1575" s="52"/>
      <c r="DW1575" s="52"/>
      <c r="DX1575" s="52"/>
      <c r="DY1575" s="52"/>
    </row>
    <row r="1576" spans="1:129" x14ac:dyDescent="0.25">
      <c r="A1576" s="20"/>
      <c r="B1576" s="131" t="s">
        <v>1</v>
      </c>
      <c r="C1576" s="131"/>
      <c r="D1576" s="24" t="s">
        <v>2</v>
      </c>
      <c r="E1576" s="25"/>
      <c r="F1576" s="31" t="s">
        <v>3</v>
      </c>
      <c r="G1576" s="27"/>
      <c r="H1576" s="20"/>
      <c r="I1576" s="52"/>
      <c r="J1576" s="133"/>
      <c r="K1576" s="55"/>
      <c r="L1576" s="52"/>
      <c r="M1576" s="55"/>
      <c r="N1576" s="52"/>
      <c r="O1576" s="52"/>
      <c r="P1576" s="95"/>
      <c r="Q1576" s="52"/>
      <c r="R1576" s="52"/>
      <c r="S1576" s="52"/>
      <c r="T1576" s="52"/>
      <c r="U1576" s="52"/>
      <c r="V1576" s="52"/>
      <c r="W1576" s="52"/>
      <c r="X1576" s="52"/>
      <c r="Y1576" s="52"/>
      <c r="Z1576" s="52"/>
      <c r="AA1576" s="52"/>
      <c r="AB1576" s="52"/>
      <c r="AC1576" s="52"/>
      <c r="AD1576" s="52"/>
      <c r="AE1576" s="52"/>
      <c r="AF1576" s="52"/>
      <c r="AG1576" s="52"/>
      <c r="AH1576" s="52"/>
      <c r="AI1576" s="52"/>
      <c r="AJ1576" s="52"/>
      <c r="AK1576" s="52"/>
      <c r="AL1576" s="52"/>
      <c r="AM1576" s="52"/>
      <c r="AN1576" s="52"/>
      <c r="AO1576" s="52"/>
      <c r="AP1576" s="52"/>
      <c r="AQ1576" s="52"/>
      <c r="AR1576" s="52"/>
      <c r="AS1576" s="52"/>
      <c r="AT1576" s="52"/>
      <c r="AU1576" s="52"/>
      <c r="AV1576" s="52"/>
      <c r="AW1576" s="52"/>
      <c r="AX1576" s="52"/>
      <c r="AY1576" s="52"/>
      <c r="AZ1576" s="52"/>
      <c r="BA1576" s="52"/>
      <c r="BB1576" s="52"/>
      <c r="BC1576" s="52"/>
      <c r="BD1576" s="52"/>
      <c r="BE1576" s="52"/>
      <c r="BF1576" s="52"/>
      <c r="BG1576" s="52"/>
      <c r="BH1576" s="52"/>
      <c r="BI1576" s="52"/>
      <c r="BJ1576" s="52"/>
      <c r="BK1576" s="52"/>
      <c r="BL1576" s="52"/>
      <c r="BM1576" s="52"/>
      <c r="BN1576" s="52"/>
      <c r="BO1576" s="52"/>
      <c r="BP1576" s="52"/>
      <c r="BQ1576" s="52"/>
      <c r="BR1576" s="52"/>
      <c r="BS1576" s="52"/>
      <c r="BT1576" s="52"/>
      <c r="BU1576" s="52"/>
      <c r="BV1576" s="52"/>
      <c r="BW1576" s="52"/>
      <c r="BX1576" s="52"/>
      <c r="BY1576" s="52"/>
      <c r="BZ1576" s="52"/>
      <c r="CA1576" s="52"/>
      <c r="CB1576" s="52"/>
      <c r="CC1576" s="52"/>
      <c r="CD1576" s="52"/>
      <c r="CE1576" s="52"/>
      <c r="CF1576" s="52"/>
      <c r="CG1576" s="52"/>
      <c r="CH1576" s="52"/>
      <c r="CI1576" s="52"/>
      <c r="CJ1576" s="52"/>
      <c r="CK1576" s="52"/>
      <c r="CL1576" s="52"/>
      <c r="CM1576" s="52"/>
      <c r="CN1576" s="52"/>
      <c r="CO1576" s="52"/>
      <c r="CP1576" s="52"/>
      <c r="CQ1576" s="52"/>
      <c r="CR1576" s="52"/>
      <c r="CS1576" s="52"/>
      <c r="CT1576" s="52"/>
      <c r="CU1576" s="52"/>
      <c r="CV1576" s="52"/>
      <c r="CW1576" s="52"/>
      <c r="CX1576" s="52"/>
      <c r="CY1576" s="52"/>
      <c r="CZ1576" s="52"/>
      <c r="DA1576" s="52"/>
      <c r="DB1576" s="52"/>
      <c r="DC1576" s="52"/>
      <c r="DD1576" s="52"/>
      <c r="DE1576" s="52"/>
      <c r="DF1576" s="52"/>
      <c r="DG1576" s="52"/>
      <c r="DH1576" s="52"/>
      <c r="DI1576" s="52"/>
      <c r="DJ1576" s="52"/>
      <c r="DK1576" s="52"/>
      <c r="DL1576" s="52"/>
      <c r="DM1576" s="52"/>
      <c r="DN1576" s="52"/>
      <c r="DO1576" s="52"/>
      <c r="DP1576" s="52"/>
      <c r="DQ1576" s="52"/>
      <c r="DR1576" s="52"/>
      <c r="DS1576" s="52"/>
      <c r="DT1576" s="52"/>
      <c r="DU1576" s="52"/>
      <c r="DV1576" s="52"/>
      <c r="DW1576" s="52"/>
      <c r="DX1576" s="52"/>
      <c r="DY1576" s="52"/>
    </row>
    <row r="1577" spans="1:129" x14ac:dyDescent="0.25">
      <c r="A1577" s="19" t="s">
        <v>4</v>
      </c>
      <c r="B1577" s="5">
        <v>0</v>
      </c>
      <c r="D1577" s="5">
        <f>B1577-F1577</f>
        <v>0</v>
      </c>
      <c r="F1577" s="5">
        <f>SUM(J1577:BJ1577)</f>
        <v>0</v>
      </c>
      <c r="I1577" s="52"/>
      <c r="J1577" s="133"/>
      <c r="K1577" s="55"/>
      <c r="L1577" s="52"/>
      <c r="M1577" s="55"/>
      <c r="N1577" s="52"/>
      <c r="O1577" s="52"/>
      <c r="P1577" s="95"/>
      <c r="Q1577" s="52"/>
      <c r="R1577" s="52"/>
      <c r="S1577" s="52"/>
      <c r="T1577" s="52"/>
      <c r="U1577" s="52"/>
      <c r="V1577" s="52"/>
      <c r="W1577" s="52"/>
      <c r="X1577" s="52"/>
      <c r="Y1577" s="52"/>
      <c r="Z1577" s="52"/>
      <c r="AA1577" s="52"/>
      <c r="AB1577" s="52"/>
      <c r="AC1577" s="52"/>
      <c r="AD1577" s="52"/>
      <c r="AE1577" s="52"/>
      <c r="AF1577" s="52"/>
      <c r="AG1577" s="52"/>
      <c r="AH1577" s="52"/>
      <c r="AI1577" s="52"/>
      <c r="AJ1577" s="52"/>
      <c r="AK1577" s="52"/>
      <c r="AL1577" s="52"/>
      <c r="AM1577" s="52"/>
      <c r="AN1577" s="52"/>
      <c r="AO1577" s="52"/>
      <c r="AP1577" s="52"/>
      <c r="AQ1577" s="52"/>
      <c r="AR1577" s="52"/>
      <c r="AS1577" s="52"/>
      <c r="AT1577" s="52"/>
      <c r="AU1577" s="52"/>
      <c r="AV1577" s="52"/>
      <c r="AW1577" s="52"/>
      <c r="AX1577" s="52"/>
      <c r="AY1577" s="52"/>
      <c r="AZ1577" s="52"/>
      <c r="BA1577" s="52"/>
      <c r="BB1577" s="52"/>
      <c r="BC1577" s="52"/>
      <c r="BD1577" s="52"/>
      <c r="BE1577" s="52"/>
      <c r="BF1577" s="52"/>
      <c r="BG1577" s="52"/>
      <c r="BH1577" s="52"/>
      <c r="BI1577" s="52"/>
      <c r="BJ1577" s="52"/>
      <c r="BK1577" s="52"/>
      <c r="BL1577" s="52"/>
      <c r="BM1577" s="52"/>
      <c r="BN1577" s="52"/>
      <c r="BO1577" s="52"/>
      <c r="BP1577" s="52"/>
      <c r="BQ1577" s="52"/>
      <c r="BR1577" s="52"/>
      <c r="BS1577" s="52"/>
      <c r="BT1577" s="52"/>
      <c r="BU1577" s="52"/>
      <c r="BV1577" s="52"/>
      <c r="BW1577" s="52"/>
      <c r="BX1577" s="52"/>
      <c r="BY1577" s="52"/>
      <c r="BZ1577" s="52"/>
      <c r="CA1577" s="52"/>
      <c r="CB1577" s="52"/>
      <c r="CC1577" s="52"/>
      <c r="CD1577" s="52"/>
      <c r="CE1577" s="52"/>
      <c r="CF1577" s="52"/>
      <c r="CG1577" s="52"/>
      <c r="CH1577" s="52"/>
      <c r="CI1577" s="52"/>
      <c r="CJ1577" s="52"/>
      <c r="CK1577" s="52"/>
      <c r="CL1577" s="52"/>
      <c r="CM1577" s="52"/>
      <c r="CN1577" s="52"/>
      <c r="CO1577" s="52"/>
      <c r="CP1577" s="52"/>
      <c r="CQ1577" s="52"/>
      <c r="CR1577" s="52"/>
      <c r="CS1577" s="52"/>
      <c r="CT1577" s="52"/>
      <c r="CU1577" s="52"/>
      <c r="CV1577" s="52"/>
      <c r="CW1577" s="52"/>
      <c r="CX1577" s="52"/>
      <c r="CY1577" s="52"/>
      <c r="CZ1577" s="52"/>
      <c r="DA1577" s="52"/>
      <c r="DB1577" s="52"/>
      <c r="DC1577" s="52"/>
      <c r="DD1577" s="52"/>
      <c r="DE1577" s="52"/>
      <c r="DF1577" s="52"/>
      <c r="DG1577" s="52"/>
      <c r="DH1577" s="52"/>
      <c r="DI1577" s="52"/>
      <c r="DJ1577" s="52"/>
      <c r="DK1577" s="52"/>
      <c r="DL1577" s="52"/>
      <c r="DM1577" s="52"/>
      <c r="DN1577" s="52"/>
      <c r="DO1577" s="52"/>
      <c r="DP1577" s="52"/>
      <c r="DQ1577" s="52"/>
      <c r="DR1577" s="52"/>
      <c r="DS1577" s="52"/>
      <c r="DT1577" s="52"/>
      <c r="DU1577" s="52"/>
      <c r="DV1577" s="52"/>
      <c r="DW1577" s="52"/>
      <c r="DX1577" s="52"/>
      <c r="DY1577" s="52"/>
    </row>
    <row r="1578" spans="1:129" x14ac:dyDescent="0.25">
      <c r="A1578" s="19" t="s">
        <v>5</v>
      </c>
      <c r="B1578" s="5">
        <v>0</v>
      </c>
      <c r="D1578" s="5">
        <f t="shared" ref="D1578:D1588" si="252">B1578-F1578</f>
        <v>0</v>
      </c>
      <c r="F1578" s="5">
        <f t="shared" ref="F1578:F1580" si="253">SUM(J1578:BJ1578)</f>
        <v>0</v>
      </c>
      <c r="I1578" s="52"/>
      <c r="J1578" s="133"/>
      <c r="K1578" s="55"/>
      <c r="L1578" s="52"/>
      <c r="M1578" s="55"/>
      <c r="N1578" s="52"/>
      <c r="O1578" s="52"/>
      <c r="P1578" s="95"/>
      <c r="Q1578" s="52"/>
      <c r="R1578" s="52"/>
      <c r="S1578" s="52"/>
      <c r="T1578" s="52"/>
      <c r="U1578" s="52"/>
      <c r="V1578" s="52"/>
      <c r="W1578" s="52"/>
      <c r="X1578" s="52"/>
      <c r="Y1578" s="52"/>
      <c r="Z1578" s="52"/>
      <c r="AA1578" s="52"/>
      <c r="AB1578" s="52"/>
      <c r="AC1578" s="52"/>
      <c r="AD1578" s="52"/>
      <c r="AE1578" s="52"/>
      <c r="AF1578" s="52"/>
      <c r="AG1578" s="52"/>
      <c r="AH1578" s="52"/>
      <c r="AI1578" s="52"/>
      <c r="AJ1578" s="52"/>
      <c r="AK1578" s="52"/>
      <c r="AL1578" s="52"/>
      <c r="AM1578" s="52"/>
      <c r="AN1578" s="52"/>
      <c r="AO1578" s="52"/>
      <c r="AP1578" s="52"/>
      <c r="AQ1578" s="52"/>
      <c r="AR1578" s="52"/>
      <c r="AS1578" s="52"/>
      <c r="AT1578" s="52"/>
      <c r="AU1578" s="52"/>
      <c r="AV1578" s="52"/>
      <c r="AW1578" s="52"/>
      <c r="AX1578" s="52"/>
      <c r="AY1578" s="52"/>
      <c r="AZ1578" s="52"/>
      <c r="BA1578" s="52"/>
      <c r="BB1578" s="52"/>
      <c r="BC1578" s="52"/>
      <c r="BD1578" s="52"/>
      <c r="BE1578" s="52"/>
      <c r="BF1578" s="52"/>
      <c r="BG1578" s="52"/>
      <c r="BH1578" s="52"/>
      <c r="BI1578" s="52"/>
      <c r="BJ1578" s="52"/>
      <c r="BK1578" s="52"/>
      <c r="BL1578" s="52"/>
      <c r="BM1578" s="52"/>
      <c r="BN1578" s="52"/>
      <c r="BO1578" s="52"/>
      <c r="BP1578" s="52"/>
      <c r="BQ1578" s="52"/>
      <c r="BR1578" s="52"/>
      <c r="BS1578" s="52"/>
      <c r="BT1578" s="52"/>
      <c r="BU1578" s="52"/>
      <c r="BV1578" s="52"/>
      <c r="BW1578" s="52"/>
      <c r="BX1578" s="52"/>
      <c r="BY1578" s="52"/>
      <c r="BZ1578" s="52"/>
      <c r="CA1578" s="52"/>
      <c r="CB1578" s="52"/>
      <c r="CC1578" s="52"/>
      <c r="CD1578" s="52"/>
      <c r="CE1578" s="52"/>
      <c r="CF1578" s="52"/>
      <c r="CG1578" s="52"/>
      <c r="CH1578" s="52"/>
      <c r="CI1578" s="52"/>
      <c r="CJ1578" s="52"/>
      <c r="CK1578" s="52"/>
      <c r="CL1578" s="52"/>
      <c r="CM1578" s="52"/>
      <c r="CN1578" s="52"/>
      <c r="CO1578" s="52"/>
      <c r="CP1578" s="52"/>
      <c r="CQ1578" s="52"/>
      <c r="CR1578" s="52"/>
      <c r="CS1578" s="52"/>
      <c r="CT1578" s="52"/>
      <c r="CU1578" s="52"/>
      <c r="CV1578" s="52"/>
      <c r="CW1578" s="52"/>
      <c r="CX1578" s="52"/>
      <c r="CY1578" s="52"/>
      <c r="CZ1578" s="52"/>
      <c r="DA1578" s="52"/>
      <c r="DB1578" s="52"/>
      <c r="DC1578" s="52"/>
      <c r="DD1578" s="52"/>
      <c r="DE1578" s="52"/>
      <c r="DF1578" s="52"/>
      <c r="DG1578" s="52"/>
      <c r="DH1578" s="52"/>
      <c r="DI1578" s="52"/>
      <c r="DJ1578" s="52"/>
      <c r="DK1578" s="52"/>
      <c r="DL1578" s="52"/>
      <c r="DM1578" s="52"/>
      <c r="DN1578" s="52"/>
      <c r="DO1578" s="52"/>
      <c r="DP1578" s="52"/>
      <c r="DQ1578" s="52"/>
      <c r="DR1578" s="52"/>
      <c r="DS1578" s="52"/>
      <c r="DT1578" s="52"/>
      <c r="DU1578" s="52"/>
      <c r="DV1578" s="52"/>
      <c r="DW1578" s="52"/>
      <c r="DX1578" s="52"/>
      <c r="DY1578" s="52"/>
    </row>
    <row r="1579" spans="1:129" x14ac:dyDescent="0.25">
      <c r="A1579" s="19" t="s">
        <v>6</v>
      </c>
      <c r="B1579" s="5">
        <v>0</v>
      </c>
      <c r="D1579" s="5">
        <f t="shared" si="252"/>
        <v>-638</v>
      </c>
      <c r="F1579" s="5">
        <f t="shared" si="253"/>
        <v>638</v>
      </c>
      <c r="I1579" s="52"/>
      <c r="J1579" s="133"/>
      <c r="K1579" s="55"/>
      <c r="L1579" s="52"/>
      <c r="M1579" s="55"/>
      <c r="N1579" s="55">
        <f>638</f>
        <v>638</v>
      </c>
      <c r="O1579" s="52"/>
      <c r="P1579" s="95"/>
      <c r="Q1579" s="52"/>
      <c r="R1579" s="52"/>
      <c r="S1579" s="52"/>
      <c r="T1579" s="52"/>
      <c r="U1579" s="52"/>
      <c r="V1579" s="52"/>
      <c r="W1579" s="52"/>
      <c r="X1579" s="52"/>
      <c r="Y1579" s="52"/>
      <c r="Z1579" s="52"/>
      <c r="AA1579" s="52"/>
      <c r="AB1579" s="52"/>
      <c r="AC1579" s="52"/>
      <c r="AD1579" s="52"/>
      <c r="AE1579" s="52"/>
      <c r="AF1579" s="52"/>
      <c r="AG1579" s="52"/>
      <c r="AH1579" s="52"/>
      <c r="AI1579" s="52"/>
      <c r="AJ1579" s="52"/>
      <c r="AK1579" s="52"/>
      <c r="AL1579" s="52"/>
      <c r="AM1579" s="52"/>
      <c r="AN1579" s="52"/>
      <c r="AO1579" s="52"/>
      <c r="AP1579" s="52"/>
      <c r="AQ1579" s="52"/>
      <c r="AR1579" s="52"/>
      <c r="AS1579" s="52"/>
      <c r="AT1579" s="52"/>
      <c r="AU1579" s="52"/>
      <c r="AV1579" s="52"/>
      <c r="AW1579" s="52"/>
      <c r="AX1579" s="52"/>
      <c r="AY1579" s="52"/>
      <c r="AZ1579" s="52"/>
      <c r="BA1579" s="52"/>
      <c r="BB1579" s="52"/>
      <c r="BC1579" s="52"/>
      <c r="BD1579" s="52"/>
      <c r="BE1579" s="52"/>
      <c r="BF1579" s="52"/>
      <c r="BG1579" s="52"/>
      <c r="BH1579" s="52"/>
      <c r="BI1579" s="52"/>
      <c r="BJ1579" s="52"/>
      <c r="BK1579" s="52"/>
      <c r="BL1579" s="52"/>
      <c r="BM1579" s="52"/>
      <c r="BN1579" s="52"/>
      <c r="BO1579" s="52"/>
      <c r="BP1579" s="52"/>
      <c r="BQ1579" s="52"/>
      <c r="BR1579" s="52"/>
      <c r="BS1579" s="52"/>
      <c r="BT1579" s="52"/>
      <c r="BU1579" s="52"/>
      <c r="BV1579" s="52"/>
      <c r="BW1579" s="52"/>
      <c r="BX1579" s="52"/>
      <c r="BY1579" s="52"/>
      <c r="BZ1579" s="52"/>
      <c r="CA1579" s="52"/>
      <c r="CB1579" s="52"/>
      <c r="CC1579" s="52"/>
      <c r="CD1579" s="52"/>
      <c r="CE1579" s="52"/>
      <c r="CF1579" s="52"/>
      <c r="CG1579" s="52"/>
      <c r="CH1579" s="52"/>
      <c r="CI1579" s="52"/>
      <c r="CJ1579" s="52"/>
      <c r="CK1579" s="52"/>
      <c r="CL1579" s="52"/>
      <c r="CM1579" s="52"/>
      <c r="CN1579" s="52"/>
      <c r="CO1579" s="52"/>
      <c r="CP1579" s="52"/>
      <c r="CQ1579" s="52"/>
      <c r="CR1579" s="52"/>
      <c r="CS1579" s="52"/>
      <c r="CT1579" s="52"/>
      <c r="CU1579" s="52"/>
      <c r="CV1579" s="52"/>
      <c r="CW1579" s="52"/>
      <c r="CX1579" s="52"/>
      <c r="CY1579" s="52"/>
      <c r="CZ1579" s="52"/>
      <c r="DA1579" s="52"/>
      <c r="DB1579" s="52"/>
      <c r="DC1579" s="52"/>
      <c r="DD1579" s="52"/>
      <c r="DE1579" s="52"/>
      <c r="DF1579" s="52"/>
      <c r="DG1579" s="52"/>
      <c r="DH1579" s="52"/>
      <c r="DI1579" s="52"/>
      <c r="DJ1579" s="52"/>
      <c r="DK1579" s="52"/>
      <c r="DL1579" s="52"/>
      <c r="DM1579" s="52"/>
      <c r="DN1579" s="52"/>
      <c r="DO1579" s="52"/>
      <c r="DP1579" s="52"/>
      <c r="DQ1579" s="52"/>
      <c r="DR1579" s="52"/>
      <c r="DS1579" s="52"/>
      <c r="DT1579" s="52"/>
      <c r="DU1579" s="52"/>
      <c r="DV1579" s="52"/>
      <c r="DW1579" s="52"/>
      <c r="DX1579" s="52"/>
      <c r="DY1579" s="52"/>
    </row>
    <row r="1580" spans="1:129" x14ac:dyDescent="0.25">
      <c r="A1580" s="19" t="s">
        <v>7</v>
      </c>
      <c r="B1580" s="76">
        <f>1000</f>
        <v>1000</v>
      </c>
      <c r="D1580" s="5">
        <f t="shared" si="252"/>
        <v>1000</v>
      </c>
      <c r="F1580" s="5">
        <f t="shared" si="253"/>
        <v>0</v>
      </c>
      <c r="I1580" s="52"/>
      <c r="J1580" s="133"/>
      <c r="K1580" s="55"/>
      <c r="L1580" s="52"/>
      <c r="M1580" s="55"/>
      <c r="N1580" s="52"/>
      <c r="O1580" s="52"/>
      <c r="P1580" s="95"/>
      <c r="Q1580" s="52"/>
      <c r="R1580" s="52"/>
      <c r="S1580" s="52"/>
      <c r="T1580" s="52"/>
      <c r="U1580" s="52"/>
      <c r="V1580" s="52"/>
      <c r="W1580" s="52"/>
      <c r="X1580" s="52"/>
      <c r="Y1580" s="52"/>
      <c r="Z1580" s="52"/>
      <c r="AA1580" s="52"/>
      <c r="AB1580" s="52"/>
      <c r="AC1580" s="52"/>
      <c r="AD1580" s="52"/>
      <c r="AE1580" s="52"/>
      <c r="AF1580" s="52"/>
      <c r="AG1580" s="52"/>
      <c r="AH1580" s="52"/>
      <c r="AI1580" s="52"/>
      <c r="AJ1580" s="52"/>
      <c r="AK1580" s="52"/>
      <c r="AL1580" s="52"/>
      <c r="AM1580" s="52"/>
      <c r="AN1580" s="52"/>
      <c r="AO1580" s="52"/>
      <c r="AP1580" s="52"/>
      <c r="AQ1580" s="52"/>
      <c r="AR1580" s="52"/>
      <c r="AS1580" s="52"/>
      <c r="AT1580" s="52"/>
      <c r="AU1580" s="52"/>
      <c r="AV1580" s="52"/>
      <c r="AW1580" s="52"/>
      <c r="AX1580" s="52"/>
      <c r="AY1580" s="52"/>
      <c r="AZ1580" s="52"/>
      <c r="BA1580" s="52"/>
      <c r="BB1580" s="52"/>
      <c r="BC1580" s="52"/>
      <c r="BD1580" s="52"/>
      <c r="BE1580" s="52"/>
      <c r="BF1580" s="52"/>
      <c r="BG1580" s="52"/>
      <c r="BH1580" s="52"/>
      <c r="BI1580" s="52"/>
      <c r="BJ1580" s="52"/>
      <c r="BK1580" s="52"/>
      <c r="BL1580" s="52"/>
      <c r="BM1580" s="52"/>
      <c r="BN1580" s="52"/>
      <c r="BO1580" s="52"/>
      <c r="BP1580" s="52"/>
      <c r="BQ1580" s="52"/>
      <c r="BR1580" s="52"/>
      <c r="BS1580" s="52"/>
      <c r="BT1580" s="52"/>
      <c r="BU1580" s="52"/>
      <c r="BV1580" s="52"/>
      <c r="BW1580" s="52"/>
      <c r="BX1580" s="52"/>
      <c r="BY1580" s="52"/>
      <c r="BZ1580" s="52"/>
      <c r="CA1580" s="52"/>
      <c r="CB1580" s="52"/>
      <c r="CC1580" s="52"/>
      <c r="CD1580" s="52"/>
      <c r="CE1580" s="52"/>
      <c r="CF1580" s="52"/>
      <c r="CG1580" s="52"/>
      <c r="CH1580" s="52"/>
      <c r="CI1580" s="52"/>
      <c r="CJ1580" s="52"/>
      <c r="CK1580" s="52"/>
      <c r="CL1580" s="52"/>
      <c r="CM1580" s="52"/>
      <c r="CN1580" s="52"/>
      <c r="CO1580" s="52"/>
      <c r="CP1580" s="52"/>
      <c r="CQ1580" s="52"/>
      <c r="CR1580" s="52"/>
      <c r="CS1580" s="52"/>
      <c r="CT1580" s="52"/>
      <c r="CU1580" s="52"/>
      <c r="CV1580" s="52"/>
      <c r="CW1580" s="52"/>
      <c r="CX1580" s="52"/>
      <c r="CY1580" s="52"/>
      <c r="CZ1580" s="52"/>
      <c r="DA1580" s="52"/>
      <c r="DB1580" s="52"/>
      <c r="DC1580" s="52"/>
      <c r="DD1580" s="52"/>
      <c r="DE1580" s="52"/>
      <c r="DF1580" s="52"/>
      <c r="DG1580" s="52"/>
      <c r="DH1580" s="52"/>
      <c r="DI1580" s="52"/>
      <c r="DJ1580" s="52"/>
      <c r="DK1580" s="52"/>
      <c r="DL1580" s="52"/>
      <c r="DM1580" s="52"/>
      <c r="DN1580" s="52"/>
      <c r="DO1580" s="52"/>
      <c r="DP1580" s="52"/>
      <c r="DQ1580" s="52"/>
      <c r="DR1580" s="52"/>
      <c r="DS1580" s="52"/>
      <c r="DT1580" s="52"/>
      <c r="DU1580" s="52"/>
      <c r="DV1580" s="52"/>
      <c r="DW1580" s="52"/>
      <c r="DX1580" s="52"/>
      <c r="DY1580" s="52"/>
    </row>
    <row r="1581" spans="1:129" x14ac:dyDescent="0.25">
      <c r="A1581" s="19" t="s">
        <v>55</v>
      </c>
      <c r="B1581" s="5">
        <v>0</v>
      </c>
      <c r="D1581" s="5">
        <f t="shared" si="252"/>
        <v>0</v>
      </c>
      <c r="F1581" s="5">
        <f>SUM(J1581:BJ1581)</f>
        <v>0</v>
      </c>
      <c r="I1581" s="52"/>
      <c r="J1581" s="133"/>
      <c r="K1581" s="55"/>
      <c r="L1581" s="52"/>
      <c r="M1581" s="55"/>
      <c r="N1581" s="52"/>
      <c r="O1581" s="52"/>
      <c r="P1581" s="95"/>
      <c r="Q1581" s="52"/>
      <c r="R1581" s="52"/>
      <c r="S1581" s="52"/>
      <c r="T1581" s="52"/>
      <c r="U1581" s="52"/>
      <c r="V1581" s="52"/>
      <c r="W1581" s="52"/>
      <c r="X1581" s="52"/>
      <c r="Y1581" s="52"/>
      <c r="Z1581" s="52"/>
      <c r="AA1581" s="52"/>
      <c r="AB1581" s="52"/>
      <c r="AC1581" s="52"/>
      <c r="AD1581" s="52"/>
      <c r="AE1581" s="52"/>
      <c r="AF1581" s="52"/>
      <c r="AG1581" s="52"/>
      <c r="AH1581" s="52"/>
      <c r="AI1581" s="52"/>
      <c r="AJ1581" s="52"/>
      <c r="AK1581" s="52"/>
      <c r="AL1581" s="52"/>
      <c r="AM1581" s="52"/>
      <c r="AN1581" s="52"/>
      <c r="AO1581" s="52"/>
      <c r="AP1581" s="52"/>
      <c r="AQ1581" s="52"/>
      <c r="AR1581" s="52"/>
      <c r="AS1581" s="52"/>
      <c r="AT1581" s="52"/>
      <c r="AU1581" s="52"/>
      <c r="AV1581" s="52"/>
      <c r="AW1581" s="52"/>
      <c r="AX1581" s="52"/>
      <c r="AY1581" s="52"/>
      <c r="AZ1581" s="52"/>
      <c r="BA1581" s="52"/>
      <c r="BB1581" s="52"/>
      <c r="BC1581" s="52"/>
      <c r="BD1581" s="52"/>
      <c r="BE1581" s="52"/>
      <c r="BF1581" s="52"/>
      <c r="BG1581" s="52"/>
      <c r="BH1581" s="52"/>
      <c r="BI1581" s="52"/>
      <c r="BJ1581" s="52"/>
      <c r="BK1581" s="52"/>
      <c r="BL1581" s="52"/>
      <c r="BM1581" s="52"/>
      <c r="BN1581" s="52"/>
      <c r="BO1581" s="52"/>
      <c r="BP1581" s="52"/>
      <c r="BQ1581" s="52"/>
      <c r="BR1581" s="52"/>
      <c r="BS1581" s="52"/>
      <c r="BT1581" s="52"/>
      <c r="BU1581" s="52"/>
      <c r="BV1581" s="52"/>
      <c r="BW1581" s="52"/>
      <c r="BX1581" s="52"/>
      <c r="BY1581" s="52"/>
      <c r="BZ1581" s="52"/>
      <c r="CA1581" s="52"/>
      <c r="CB1581" s="52"/>
      <c r="CC1581" s="52"/>
      <c r="CD1581" s="52"/>
      <c r="CE1581" s="52"/>
      <c r="CF1581" s="52"/>
      <c r="CG1581" s="52"/>
      <c r="CH1581" s="52"/>
      <c r="CI1581" s="52"/>
      <c r="CJ1581" s="52"/>
      <c r="CK1581" s="52"/>
      <c r="CL1581" s="52"/>
      <c r="CM1581" s="52"/>
      <c r="CN1581" s="52"/>
      <c r="CO1581" s="52"/>
      <c r="CP1581" s="52"/>
      <c r="CQ1581" s="52"/>
      <c r="CR1581" s="52"/>
      <c r="CS1581" s="52"/>
      <c r="CT1581" s="52"/>
      <c r="CU1581" s="52"/>
      <c r="CV1581" s="52"/>
      <c r="CW1581" s="52"/>
      <c r="CX1581" s="52"/>
      <c r="CY1581" s="52"/>
      <c r="CZ1581" s="52"/>
      <c r="DA1581" s="52"/>
      <c r="DB1581" s="52"/>
      <c r="DC1581" s="52"/>
      <c r="DD1581" s="52"/>
      <c r="DE1581" s="52"/>
      <c r="DF1581" s="52"/>
      <c r="DG1581" s="52"/>
      <c r="DH1581" s="52"/>
      <c r="DI1581" s="52"/>
      <c r="DJ1581" s="52"/>
      <c r="DK1581" s="52"/>
      <c r="DL1581" s="52"/>
      <c r="DM1581" s="52"/>
      <c r="DN1581" s="52"/>
      <c r="DO1581" s="52"/>
      <c r="DP1581" s="52"/>
      <c r="DQ1581" s="52"/>
      <c r="DR1581" s="52"/>
      <c r="DS1581" s="52"/>
      <c r="DT1581" s="52"/>
      <c r="DU1581" s="52"/>
      <c r="DV1581" s="52"/>
      <c r="DW1581" s="52"/>
      <c r="DX1581" s="52"/>
      <c r="DY1581" s="52"/>
    </row>
    <row r="1582" spans="1:129" x14ac:dyDescent="0.25">
      <c r="A1582" s="19" t="s">
        <v>9</v>
      </c>
      <c r="B1582" s="118">
        <f>4000</f>
        <v>4000</v>
      </c>
      <c r="D1582" s="5">
        <f t="shared" si="252"/>
        <v>2492</v>
      </c>
      <c r="F1582" s="5">
        <f>SUM(L1582:BJ1582)</f>
        <v>1508</v>
      </c>
      <c r="I1582" s="52"/>
      <c r="J1582" s="133"/>
      <c r="K1582" s="55"/>
      <c r="L1582" s="52"/>
      <c r="M1582" s="55">
        <f>1508</f>
        <v>1508</v>
      </c>
      <c r="N1582" s="52"/>
      <c r="O1582" s="52"/>
      <c r="P1582" s="95"/>
      <c r="Q1582" s="52"/>
      <c r="R1582" s="52"/>
      <c r="S1582" s="52"/>
      <c r="T1582" s="52"/>
      <c r="U1582" s="52"/>
      <c r="V1582" s="52"/>
      <c r="W1582" s="52"/>
      <c r="X1582" s="52"/>
      <c r="Y1582" s="52"/>
      <c r="Z1582" s="52"/>
      <c r="AA1582" s="52"/>
      <c r="AB1582" s="52"/>
      <c r="AC1582" s="52"/>
      <c r="AD1582" s="52"/>
      <c r="AE1582" s="52"/>
      <c r="AF1582" s="52"/>
      <c r="AG1582" s="52"/>
      <c r="AH1582" s="52"/>
      <c r="AI1582" s="52"/>
      <c r="AJ1582" s="52"/>
      <c r="AK1582" s="52"/>
      <c r="AL1582" s="52"/>
      <c r="AM1582" s="52"/>
      <c r="AN1582" s="52"/>
      <c r="AO1582" s="52"/>
      <c r="AP1582" s="52"/>
      <c r="AQ1582" s="52"/>
      <c r="AR1582" s="52"/>
      <c r="AS1582" s="52"/>
      <c r="AT1582" s="52"/>
      <c r="AU1582" s="52"/>
      <c r="AV1582" s="52"/>
      <c r="AW1582" s="52"/>
      <c r="AX1582" s="52"/>
      <c r="AY1582" s="52"/>
      <c r="AZ1582" s="52"/>
      <c r="BA1582" s="52"/>
      <c r="BB1582" s="52"/>
      <c r="BC1582" s="52"/>
      <c r="BD1582" s="52"/>
      <c r="BE1582" s="52"/>
      <c r="BF1582" s="52"/>
      <c r="BG1582" s="52"/>
      <c r="BH1582" s="52"/>
      <c r="BI1582" s="52"/>
      <c r="BJ1582" s="52"/>
      <c r="BK1582" s="52"/>
      <c r="BL1582" s="52"/>
      <c r="BM1582" s="52"/>
      <c r="BN1582" s="52"/>
      <c r="BO1582" s="52"/>
      <c r="BP1582" s="52"/>
      <c r="BQ1582" s="52"/>
      <c r="BR1582" s="52"/>
      <c r="BS1582" s="52"/>
      <c r="BT1582" s="52"/>
      <c r="BU1582" s="52"/>
      <c r="BV1582" s="52"/>
      <c r="BW1582" s="52"/>
      <c r="BX1582" s="52"/>
      <c r="BY1582" s="52"/>
      <c r="BZ1582" s="52"/>
      <c r="CA1582" s="52"/>
      <c r="CB1582" s="52"/>
      <c r="CC1582" s="52"/>
      <c r="CD1582" s="52"/>
      <c r="CE1582" s="52"/>
      <c r="CF1582" s="52"/>
      <c r="CG1582" s="52"/>
      <c r="CH1582" s="52"/>
      <c r="CI1582" s="52"/>
      <c r="CJ1582" s="52"/>
      <c r="CK1582" s="52"/>
      <c r="CL1582" s="52"/>
      <c r="CM1582" s="52"/>
      <c r="CN1582" s="52"/>
      <c r="CO1582" s="52"/>
      <c r="CP1582" s="52"/>
      <c r="CQ1582" s="52"/>
      <c r="CR1582" s="52"/>
      <c r="CS1582" s="52"/>
      <c r="CT1582" s="52"/>
      <c r="CU1582" s="52"/>
      <c r="CV1582" s="52"/>
      <c r="CW1582" s="52"/>
      <c r="CX1582" s="52"/>
      <c r="CY1582" s="52"/>
      <c r="CZ1582" s="52"/>
      <c r="DA1582" s="52"/>
      <c r="DB1582" s="52"/>
      <c r="DC1582" s="52"/>
      <c r="DD1582" s="52"/>
      <c r="DE1582" s="52"/>
      <c r="DF1582" s="52"/>
      <c r="DG1582" s="52"/>
      <c r="DH1582" s="52"/>
      <c r="DI1582" s="52"/>
      <c r="DJ1582" s="52"/>
      <c r="DK1582" s="52"/>
      <c r="DL1582" s="52"/>
      <c r="DM1582" s="52"/>
      <c r="DN1582" s="52"/>
      <c r="DO1582" s="52"/>
      <c r="DP1582" s="52"/>
      <c r="DQ1582" s="52"/>
      <c r="DR1582" s="52"/>
      <c r="DS1582" s="52"/>
      <c r="DT1582" s="52"/>
      <c r="DU1582" s="52"/>
      <c r="DV1582" s="52"/>
      <c r="DW1582" s="52"/>
      <c r="DX1582" s="52"/>
      <c r="DY1582" s="52"/>
    </row>
    <row r="1583" spans="1:129" x14ac:dyDescent="0.25">
      <c r="A1583" s="19" t="s">
        <v>10</v>
      </c>
      <c r="B1583" s="5">
        <v>0</v>
      </c>
      <c r="D1583" s="5">
        <f t="shared" si="252"/>
        <v>0</v>
      </c>
      <c r="F1583" s="5">
        <f>SUM(K1583:BJ1583)</f>
        <v>0</v>
      </c>
      <c r="I1583" s="52"/>
      <c r="J1583" s="133"/>
      <c r="K1583" s="55"/>
      <c r="L1583" s="52"/>
      <c r="M1583" s="55"/>
      <c r="N1583" s="52"/>
      <c r="O1583" s="52"/>
      <c r="P1583" s="95"/>
      <c r="Q1583" s="52"/>
      <c r="R1583" s="52"/>
      <c r="S1583" s="52"/>
      <c r="T1583" s="52"/>
      <c r="U1583" s="52"/>
      <c r="V1583" s="52"/>
      <c r="W1583" s="52"/>
      <c r="X1583" s="52"/>
      <c r="Y1583" s="52"/>
      <c r="Z1583" s="52"/>
      <c r="AA1583" s="52"/>
      <c r="AB1583" s="52"/>
      <c r="AC1583" s="52"/>
      <c r="AD1583" s="52"/>
      <c r="AE1583" s="52"/>
      <c r="AF1583" s="52"/>
      <c r="AG1583" s="52"/>
      <c r="AH1583" s="52"/>
      <c r="AI1583" s="52"/>
      <c r="AJ1583" s="52"/>
      <c r="AK1583" s="52"/>
      <c r="AL1583" s="52"/>
      <c r="AM1583" s="52"/>
      <c r="AN1583" s="52"/>
      <c r="AO1583" s="52"/>
      <c r="AP1583" s="52"/>
      <c r="AQ1583" s="52"/>
      <c r="AR1583" s="52"/>
      <c r="AS1583" s="52"/>
      <c r="AT1583" s="52"/>
      <c r="AU1583" s="52"/>
      <c r="AV1583" s="52"/>
      <c r="AW1583" s="52"/>
      <c r="AX1583" s="52"/>
      <c r="AY1583" s="52"/>
      <c r="AZ1583" s="52"/>
      <c r="BA1583" s="52"/>
      <c r="BB1583" s="52"/>
      <c r="BC1583" s="52"/>
      <c r="BD1583" s="52"/>
      <c r="BE1583" s="52"/>
      <c r="BF1583" s="52"/>
      <c r="BG1583" s="52"/>
      <c r="BH1583" s="52"/>
      <c r="BI1583" s="52"/>
      <c r="BJ1583" s="52"/>
      <c r="BK1583" s="52"/>
      <c r="BL1583" s="52"/>
      <c r="BM1583" s="52"/>
      <c r="BN1583" s="52"/>
      <c r="BO1583" s="52"/>
      <c r="BP1583" s="52"/>
      <c r="BQ1583" s="52"/>
      <c r="BR1583" s="52"/>
      <c r="BS1583" s="52"/>
      <c r="BT1583" s="52"/>
      <c r="BU1583" s="52"/>
      <c r="BV1583" s="52"/>
      <c r="BW1583" s="52"/>
      <c r="BX1583" s="52"/>
      <c r="BY1583" s="52"/>
      <c r="BZ1583" s="52"/>
      <c r="CA1583" s="52"/>
      <c r="CB1583" s="52"/>
      <c r="CC1583" s="52"/>
      <c r="CD1583" s="52"/>
      <c r="CE1583" s="52"/>
      <c r="CF1583" s="52"/>
      <c r="CG1583" s="52"/>
      <c r="CH1583" s="52"/>
      <c r="CI1583" s="52"/>
      <c r="CJ1583" s="52"/>
      <c r="CK1583" s="52"/>
      <c r="CL1583" s="52"/>
      <c r="CM1583" s="52"/>
      <c r="CN1583" s="52"/>
      <c r="CO1583" s="52"/>
      <c r="CP1583" s="52"/>
      <c r="CQ1583" s="52"/>
      <c r="CR1583" s="52"/>
      <c r="CS1583" s="52"/>
      <c r="CT1583" s="52"/>
      <c r="CU1583" s="52"/>
      <c r="CV1583" s="52"/>
      <c r="CW1583" s="52"/>
      <c r="CX1583" s="52"/>
      <c r="CY1583" s="52"/>
      <c r="CZ1583" s="52"/>
      <c r="DA1583" s="52"/>
      <c r="DB1583" s="52"/>
      <c r="DC1583" s="52"/>
      <c r="DD1583" s="52"/>
      <c r="DE1583" s="52"/>
      <c r="DF1583" s="52"/>
      <c r="DG1583" s="52"/>
      <c r="DH1583" s="52"/>
      <c r="DI1583" s="52"/>
      <c r="DJ1583" s="52"/>
      <c r="DK1583" s="52"/>
      <c r="DL1583" s="52"/>
      <c r="DM1583" s="52"/>
      <c r="DN1583" s="52"/>
      <c r="DO1583" s="52"/>
      <c r="DP1583" s="52"/>
      <c r="DQ1583" s="52"/>
      <c r="DR1583" s="52"/>
      <c r="DS1583" s="52"/>
      <c r="DT1583" s="52"/>
      <c r="DU1583" s="52"/>
      <c r="DV1583" s="52"/>
      <c r="DW1583" s="52"/>
      <c r="DX1583" s="52"/>
      <c r="DY1583" s="52"/>
    </row>
    <row r="1584" spans="1:129" x14ac:dyDescent="0.25">
      <c r="A1584" s="19" t="s">
        <v>11</v>
      </c>
      <c r="B1584" s="5">
        <v>0</v>
      </c>
      <c r="D1584" s="5">
        <f t="shared" si="252"/>
        <v>0</v>
      </c>
      <c r="F1584" s="5">
        <f>SUM(M1584:BJ1584)</f>
        <v>0</v>
      </c>
      <c r="I1584" s="52"/>
      <c r="J1584" s="133"/>
      <c r="K1584" s="55"/>
      <c r="L1584" s="52"/>
      <c r="M1584" s="55"/>
      <c r="N1584" s="52"/>
      <c r="O1584" s="52"/>
      <c r="P1584" s="95"/>
      <c r="Q1584" s="52"/>
      <c r="R1584" s="52"/>
      <c r="S1584" s="52"/>
      <c r="T1584" s="52"/>
      <c r="U1584" s="52"/>
      <c r="V1584" s="52"/>
      <c r="W1584" s="52"/>
      <c r="X1584" s="52"/>
      <c r="Y1584" s="52"/>
      <c r="Z1584" s="52"/>
      <c r="AA1584" s="52"/>
      <c r="AB1584" s="52"/>
      <c r="AC1584" s="52"/>
      <c r="AD1584" s="52"/>
      <c r="AE1584" s="52"/>
      <c r="AF1584" s="52"/>
      <c r="AG1584" s="52"/>
      <c r="AH1584" s="52"/>
      <c r="AI1584" s="52"/>
      <c r="AJ1584" s="52"/>
      <c r="AK1584" s="52"/>
      <c r="AL1584" s="52"/>
      <c r="AM1584" s="52"/>
      <c r="AN1584" s="52"/>
      <c r="AO1584" s="52"/>
      <c r="AP1584" s="52"/>
      <c r="AQ1584" s="52"/>
      <c r="AR1584" s="52"/>
      <c r="AS1584" s="52"/>
      <c r="AT1584" s="52"/>
      <c r="AU1584" s="52"/>
      <c r="AV1584" s="52"/>
      <c r="AW1584" s="52"/>
      <c r="AX1584" s="52"/>
      <c r="AY1584" s="52"/>
      <c r="AZ1584" s="52"/>
      <c r="BA1584" s="52"/>
      <c r="BB1584" s="52"/>
      <c r="BC1584" s="52"/>
      <c r="BD1584" s="52"/>
      <c r="BE1584" s="52"/>
      <c r="BF1584" s="52"/>
      <c r="BG1584" s="52"/>
      <c r="BH1584" s="52"/>
      <c r="BI1584" s="52"/>
      <c r="BJ1584" s="52"/>
      <c r="BK1584" s="52"/>
      <c r="BL1584" s="52"/>
      <c r="BM1584" s="52"/>
      <c r="BN1584" s="52"/>
      <c r="BO1584" s="52"/>
      <c r="BP1584" s="52"/>
      <c r="BQ1584" s="52"/>
      <c r="BR1584" s="52"/>
      <c r="BS1584" s="52"/>
      <c r="BT1584" s="52"/>
      <c r="BU1584" s="52"/>
      <c r="BV1584" s="52"/>
      <c r="BW1584" s="52"/>
      <c r="BX1584" s="52"/>
      <c r="BY1584" s="52"/>
      <c r="BZ1584" s="52"/>
      <c r="CA1584" s="52"/>
      <c r="CB1584" s="52"/>
      <c r="CC1584" s="52"/>
      <c r="CD1584" s="52"/>
      <c r="CE1584" s="52"/>
      <c r="CF1584" s="52"/>
      <c r="CG1584" s="52"/>
      <c r="CH1584" s="52"/>
      <c r="CI1584" s="52"/>
      <c r="CJ1584" s="52"/>
      <c r="CK1584" s="52"/>
      <c r="CL1584" s="52"/>
      <c r="CM1584" s="52"/>
      <c r="CN1584" s="52"/>
      <c r="CO1584" s="52"/>
      <c r="CP1584" s="52"/>
      <c r="CQ1584" s="52"/>
      <c r="CR1584" s="52"/>
      <c r="CS1584" s="52"/>
      <c r="CT1584" s="52"/>
      <c r="CU1584" s="52"/>
      <c r="CV1584" s="52"/>
      <c r="CW1584" s="52"/>
      <c r="CX1584" s="52"/>
      <c r="CY1584" s="52"/>
      <c r="CZ1584" s="52"/>
      <c r="DA1584" s="52"/>
      <c r="DB1584" s="52"/>
      <c r="DC1584" s="52"/>
      <c r="DD1584" s="52"/>
      <c r="DE1584" s="52"/>
      <c r="DF1584" s="52"/>
      <c r="DG1584" s="52"/>
      <c r="DH1584" s="52"/>
      <c r="DI1584" s="52"/>
      <c r="DJ1584" s="52"/>
      <c r="DK1584" s="52"/>
      <c r="DL1584" s="52"/>
      <c r="DM1584" s="52"/>
      <c r="DN1584" s="52"/>
      <c r="DO1584" s="52"/>
      <c r="DP1584" s="52"/>
      <c r="DQ1584" s="52"/>
      <c r="DR1584" s="52"/>
      <c r="DS1584" s="52"/>
      <c r="DT1584" s="52"/>
      <c r="DU1584" s="52"/>
      <c r="DV1584" s="52"/>
      <c r="DW1584" s="52"/>
      <c r="DX1584" s="52"/>
      <c r="DY1584" s="52"/>
    </row>
    <row r="1585" spans="1:129" x14ac:dyDescent="0.25">
      <c r="A1585" s="19" t="s">
        <v>12</v>
      </c>
      <c r="B1585" s="5">
        <v>0</v>
      </c>
      <c r="D1585" s="5">
        <f t="shared" si="252"/>
        <v>0</v>
      </c>
      <c r="F1585" s="5">
        <f t="shared" ref="F1585:F1588" si="254">SUM(J1585:BJ1585)</f>
        <v>0</v>
      </c>
      <c r="I1585" s="52"/>
      <c r="J1585" s="133"/>
      <c r="K1585" s="55"/>
      <c r="L1585" s="52"/>
      <c r="M1585" s="55"/>
      <c r="N1585" s="52"/>
      <c r="O1585" s="52"/>
      <c r="P1585" s="95"/>
      <c r="Q1585" s="52"/>
      <c r="R1585" s="52"/>
      <c r="S1585" s="52"/>
      <c r="T1585" s="52"/>
      <c r="U1585" s="52"/>
      <c r="V1585" s="52"/>
      <c r="W1585" s="52"/>
      <c r="X1585" s="52"/>
      <c r="Y1585" s="52"/>
      <c r="Z1585" s="52"/>
      <c r="AA1585" s="52"/>
      <c r="AB1585" s="52"/>
      <c r="AC1585" s="52"/>
      <c r="AD1585" s="52"/>
      <c r="AE1585" s="52"/>
      <c r="AF1585" s="52"/>
      <c r="AG1585" s="52"/>
      <c r="AH1585" s="52"/>
      <c r="AI1585" s="52"/>
      <c r="AJ1585" s="52"/>
      <c r="AK1585" s="52"/>
      <c r="AL1585" s="52"/>
      <c r="AM1585" s="52"/>
      <c r="AN1585" s="52"/>
      <c r="AO1585" s="52"/>
      <c r="AP1585" s="52"/>
      <c r="AQ1585" s="52"/>
      <c r="AR1585" s="52"/>
      <c r="AS1585" s="52"/>
      <c r="AT1585" s="52"/>
      <c r="AU1585" s="52"/>
      <c r="AV1585" s="52"/>
      <c r="AW1585" s="52"/>
      <c r="AX1585" s="52"/>
      <c r="AY1585" s="52"/>
      <c r="AZ1585" s="52"/>
      <c r="BA1585" s="52"/>
      <c r="BB1585" s="52"/>
      <c r="BC1585" s="52"/>
      <c r="BD1585" s="52"/>
      <c r="BE1585" s="52"/>
      <c r="BF1585" s="52"/>
      <c r="BG1585" s="52"/>
      <c r="BH1585" s="52"/>
      <c r="BI1585" s="52"/>
      <c r="BJ1585" s="52"/>
      <c r="BK1585" s="52"/>
      <c r="BL1585" s="52"/>
      <c r="BM1585" s="52"/>
      <c r="BN1585" s="52"/>
      <c r="BO1585" s="52"/>
      <c r="BP1585" s="52"/>
      <c r="BQ1585" s="52"/>
      <c r="BR1585" s="52"/>
      <c r="BS1585" s="52"/>
      <c r="BT1585" s="52"/>
      <c r="BU1585" s="52"/>
      <c r="BV1585" s="52"/>
      <c r="BW1585" s="52"/>
      <c r="BX1585" s="52"/>
      <c r="BY1585" s="52"/>
      <c r="BZ1585" s="52"/>
      <c r="CA1585" s="52"/>
      <c r="CB1585" s="52"/>
      <c r="CC1585" s="52"/>
      <c r="CD1585" s="52"/>
      <c r="CE1585" s="52"/>
      <c r="CF1585" s="52"/>
      <c r="CG1585" s="52"/>
      <c r="CH1585" s="52"/>
      <c r="CI1585" s="52"/>
      <c r="CJ1585" s="52"/>
      <c r="CK1585" s="52"/>
      <c r="CL1585" s="52"/>
      <c r="CM1585" s="52"/>
      <c r="CN1585" s="52"/>
      <c r="CO1585" s="52"/>
      <c r="CP1585" s="52"/>
      <c r="CQ1585" s="52"/>
      <c r="CR1585" s="52"/>
      <c r="CS1585" s="52"/>
      <c r="CT1585" s="52"/>
      <c r="CU1585" s="52"/>
      <c r="CV1585" s="52"/>
      <c r="CW1585" s="52"/>
      <c r="CX1585" s="52"/>
      <c r="CY1585" s="52"/>
      <c r="CZ1585" s="52"/>
      <c r="DA1585" s="52"/>
      <c r="DB1585" s="52"/>
      <c r="DC1585" s="52"/>
      <c r="DD1585" s="52"/>
      <c r="DE1585" s="52"/>
      <c r="DF1585" s="52"/>
      <c r="DG1585" s="52"/>
      <c r="DH1585" s="52"/>
      <c r="DI1585" s="52"/>
      <c r="DJ1585" s="52"/>
      <c r="DK1585" s="52"/>
      <c r="DL1585" s="52"/>
      <c r="DM1585" s="52"/>
      <c r="DN1585" s="52"/>
      <c r="DO1585" s="52"/>
      <c r="DP1585" s="52"/>
      <c r="DQ1585" s="52"/>
      <c r="DR1585" s="52"/>
      <c r="DS1585" s="52"/>
      <c r="DT1585" s="52"/>
      <c r="DU1585" s="52"/>
      <c r="DV1585" s="52"/>
      <c r="DW1585" s="52"/>
      <c r="DX1585" s="52"/>
      <c r="DY1585" s="52"/>
    </row>
    <row r="1586" spans="1:129" x14ac:dyDescent="0.25">
      <c r="A1586" s="19" t="s">
        <v>13</v>
      </c>
      <c r="B1586" s="5">
        <v>0</v>
      </c>
      <c r="D1586" s="5">
        <f t="shared" si="252"/>
        <v>0</v>
      </c>
      <c r="F1586" s="5">
        <f t="shared" si="254"/>
        <v>0</v>
      </c>
      <c r="I1586" s="52"/>
      <c r="J1586" s="133"/>
      <c r="K1586" s="55"/>
      <c r="L1586" s="52"/>
      <c r="M1586" s="55"/>
      <c r="N1586" s="52"/>
      <c r="O1586" s="52"/>
      <c r="P1586" s="95"/>
      <c r="Q1586" s="52"/>
      <c r="R1586" s="52"/>
      <c r="S1586" s="52"/>
      <c r="T1586" s="52"/>
      <c r="U1586" s="52"/>
      <c r="V1586" s="52"/>
      <c r="W1586" s="52"/>
      <c r="X1586" s="52"/>
      <c r="Y1586" s="52"/>
      <c r="Z1586" s="52"/>
      <c r="AA1586" s="52"/>
      <c r="AB1586" s="52"/>
      <c r="AC1586" s="52"/>
      <c r="AD1586" s="52"/>
      <c r="AE1586" s="52"/>
      <c r="AF1586" s="52"/>
      <c r="AG1586" s="52"/>
      <c r="AH1586" s="52"/>
      <c r="AI1586" s="52"/>
      <c r="AJ1586" s="52"/>
      <c r="AK1586" s="52"/>
      <c r="AL1586" s="52"/>
      <c r="AM1586" s="52"/>
      <c r="AN1586" s="52"/>
      <c r="AO1586" s="52"/>
      <c r="AP1586" s="52"/>
      <c r="AQ1586" s="52"/>
      <c r="AR1586" s="52"/>
      <c r="AS1586" s="52"/>
      <c r="AT1586" s="52"/>
      <c r="AU1586" s="52"/>
      <c r="AV1586" s="52"/>
      <c r="AW1586" s="52"/>
      <c r="AX1586" s="52"/>
      <c r="AY1586" s="52"/>
      <c r="AZ1586" s="52"/>
      <c r="BA1586" s="52"/>
      <c r="BB1586" s="52"/>
      <c r="BC1586" s="52"/>
      <c r="BD1586" s="52"/>
      <c r="BE1586" s="52"/>
      <c r="BF1586" s="52"/>
      <c r="BG1586" s="52"/>
      <c r="BH1586" s="52"/>
      <c r="BI1586" s="52"/>
      <c r="BJ1586" s="52"/>
      <c r="BK1586" s="52"/>
      <c r="BL1586" s="52"/>
      <c r="BM1586" s="52"/>
      <c r="BN1586" s="52"/>
      <c r="BO1586" s="52"/>
      <c r="BP1586" s="52"/>
      <c r="BQ1586" s="52"/>
      <c r="BR1586" s="52"/>
      <c r="BS1586" s="52"/>
      <c r="BT1586" s="52"/>
      <c r="BU1586" s="52"/>
      <c r="BV1586" s="52"/>
      <c r="BW1586" s="52"/>
      <c r="BX1586" s="52"/>
      <c r="BY1586" s="52"/>
      <c r="BZ1586" s="52"/>
      <c r="CA1586" s="52"/>
      <c r="CB1586" s="52"/>
      <c r="CC1586" s="52"/>
      <c r="CD1586" s="52"/>
      <c r="CE1586" s="52"/>
      <c r="CF1586" s="52"/>
      <c r="CG1586" s="52"/>
      <c r="CH1586" s="52"/>
      <c r="CI1586" s="52"/>
      <c r="CJ1586" s="52"/>
      <c r="CK1586" s="52"/>
      <c r="CL1586" s="52"/>
      <c r="CM1586" s="52"/>
      <c r="CN1586" s="52"/>
      <c r="CO1586" s="52"/>
      <c r="CP1586" s="52"/>
      <c r="CQ1586" s="52"/>
      <c r="CR1586" s="52"/>
      <c r="CS1586" s="52"/>
      <c r="CT1586" s="52"/>
      <c r="CU1586" s="52"/>
      <c r="CV1586" s="52"/>
      <c r="CW1586" s="52"/>
      <c r="CX1586" s="52"/>
      <c r="CY1586" s="52"/>
      <c r="CZ1586" s="52"/>
      <c r="DA1586" s="52"/>
      <c r="DB1586" s="52"/>
      <c r="DC1586" s="52"/>
      <c r="DD1586" s="52"/>
      <c r="DE1586" s="52"/>
      <c r="DF1586" s="52"/>
      <c r="DG1586" s="52"/>
      <c r="DH1586" s="52"/>
      <c r="DI1586" s="52"/>
      <c r="DJ1586" s="52"/>
      <c r="DK1586" s="52"/>
      <c r="DL1586" s="52"/>
      <c r="DM1586" s="52"/>
      <c r="DN1586" s="52"/>
      <c r="DO1586" s="52"/>
      <c r="DP1586" s="52"/>
      <c r="DQ1586" s="52"/>
      <c r="DR1586" s="52"/>
      <c r="DS1586" s="52"/>
      <c r="DT1586" s="52"/>
      <c r="DU1586" s="52"/>
      <c r="DV1586" s="52"/>
      <c r="DW1586" s="52"/>
      <c r="DX1586" s="52"/>
      <c r="DY1586" s="52"/>
    </row>
    <row r="1587" spans="1:129" x14ac:dyDescent="0.25">
      <c r="A1587" s="19" t="s">
        <v>14</v>
      </c>
      <c r="B1587" s="5">
        <v>0</v>
      </c>
      <c r="D1587" s="5">
        <f t="shared" si="252"/>
        <v>0</v>
      </c>
      <c r="F1587" s="5">
        <f t="shared" si="254"/>
        <v>0</v>
      </c>
      <c r="I1587" s="52"/>
      <c r="J1587" s="133"/>
      <c r="K1587" s="55"/>
      <c r="L1587" s="52"/>
      <c r="M1587" s="55"/>
      <c r="N1587" s="52"/>
      <c r="O1587" s="52"/>
      <c r="P1587" s="95"/>
      <c r="Q1587" s="52"/>
      <c r="R1587" s="52"/>
      <c r="S1587" s="52"/>
      <c r="T1587" s="52"/>
      <c r="U1587" s="52"/>
      <c r="V1587" s="52"/>
      <c r="W1587" s="52"/>
      <c r="X1587" s="52"/>
      <c r="Y1587" s="52"/>
      <c r="Z1587" s="52"/>
      <c r="AA1587" s="52"/>
      <c r="AB1587" s="52"/>
      <c r="AC1587" s="52"/>
      <c r="AD1587" s="52"/>
      <c r="AE1587" s="52"/>
      <c r="AF1587" s="52"/>
      <c r="AG1587" s="52"/>
      <c r="AH1587" s="52"/>
      <c r="AI1587" s="52"/>
      <c r="AJ1587" s="52"/>
      <c r="AK1587" s="52"/>
      <c r="AL1587" s="52"/>
      <c r="AM1587" s="52"/>
      <c r="AN1587" s="52"/>
      <c r="AO1587" s="52"/>
      <c r="AP1587" s="52"/>
      <c r="AQ1587" s="52"/>
      <c r="AR1587" s="52"/>
      <c r="AS1587" s="52"/>
      <c r="AT1587" s="52"/>
      <c r="AU1587" s="52"/>
      <c r="AV1587" s="52"/>
      <c r="AW1587" s="52"/>
      <c r="AX1587" s="52"/>
      <c r="AY1587" s="52"/>
      <c r="AZ1587" s="52"/>
      <c r="BA1587" s="52"/>
      <c r="BB1587" s="52"/>
      <c r="BC1587" s="52"/>
      <c r="BD1587" s="52"/>
      <c r="BE1587" s="52"/>
      <c r="BF1587" s="52"/>
      <c r="BG1587" s="52"/>
      <c r="BH1587" s="52"/>
      <c r="BI1587" s="52"/>
      <c r="BJ1587" s="52"/>
      <c r="BK1587" s="52"/>
      <c r="BL1587" s="52"/>
      <c r="BM1587" s="52"/>
      <c r="BN1587" s="52"/>
      <c r="BO1587" s="52"/>
      <c r="BP1587" s="52"/>
      <c r="BQ1587" s="52"/>
      <c r="BR1587" s="52"/>
      <c r="BS1587" s="52"/>
      <c r="BT1587" s="52"/>
      <c r="BU1587" s="52"/>
      <c r="BV1587" s="52"/>
      <c r="BW1587" s="52"/>
      <c r="BX1587" s="52"/>
      <c r="BY1587" s="52"/>
      <c r="BZ1587" s="52"/>
      <c r="CA1587" s="52"/>
      <c r="CB1587" s="52"/>
      <c r="CC1587" s="52"/>
      <c r="CD1587" s="52"/>
      <c r="CE1587" s="52"/>
      <c r="CF1587" s="52"/>
      <c r="CG1587" s="52"/>
      <c r="CH1587" s="52"/>
      <c r="CI1587" s="52"/>
      <c r="CJ1587" s="52"/>
      <c r="CK1587" s="52"/>
      <c r="CL1587" s="52"/>
      <c r="CM1587" s="52"/>
      <c r="CN1587" s="52"/>
      <c r="CO1587" s="52"/>
      <c r="CP1587" s="52"/>
      <c r="CQ1587" s="52"/>
      <c r="CR1587" s="52"/>
      <c r="CS1587" s="52"/>
      <c r="CT1587" s="52"/>
      <c r="CU1587" s="52"/>
      <c r="CV1587" s="52"/>
      <c r="CW1587" s="52"/>
      <c r="CX1587" s="52"/>
      <c r="CY1587" s="52"/>
      <c r="CZ1587" s="52"/>
      <c r="DA1587" s="52"/>
      <c r="DB1587" s="52"/>
      <c r="DC1587" s="52"/>
      <c r="DD1587" s="52"/>
      <c r="DE1587" s="52"/>
      <c r="DF1587" s="52"/>
      <c r="DG1587" s="52"/>
      <c r="DH1587" s="52"/>
      <c r="DI1587" s="52"/>
      <c r="DJ1587" s="52"/>
      <c r="DK1587" s="52"/>
      <c r="DL1587" s="52"/>
      <c r="DM1587" s="52"/>
      <c r="DN1587" s="52"/>
      <c r="DO1587" s="52"/>
      <c r="DP1587" s="52"/>
      <c r="DQ1587" s="52"/>
      <c r="DR1587" s="52"/>
      <c r="DS1587" s="52"/>
      <c r="DT1587" s="52"/>
      <c r="DU1587" s="52"/>
      <c r="DV1587" s="52"/>
      <c r="DW1587" s="52"/>
      <c r="DX1587" s="52"/>
      <c r="DY1587" s="52"/>
    </row>
    <row r="1588" spans="1:129" x14ac:dyDescent="0.25">
      <c r="A1588" s="19" t="s">
        <v>15</v>
      </c>
      <c r="B1588" s="5">
        <v>0</v>
      </c>
      <c r="D1588" s="5">
        <f t="shared" si="252"/>
        <v>0</v>
      </c>
      <c r="F1588" s="5">
        <f t="shared" si="254"/>
        <v>0</v>
      </c>
      <c r="I1588" s="52"/>
      <c r="J1588" s="133"/>
      <c r="K1588" s="55"/>
      <c r="L1588" s="52"/>
      <c r="M1588" s="55"/>
      <c r="N1588" s="52"/>
      <c r="O1588" s="52"/>
      <c r="P1588" s="95"/>
      <c r="Q1588" s="52"/>
      <c r="R1588" s="52"/>
      <c r="S1588" s="52"/>
      <c r="T1588" s="52"/>
      <c r="U1588" s="52"/>
      <c r="V1588" s="52"/>
      <c r="W1588" s="52"/>
      <c r="X1588" s="52"/>
      <c r="Y1588" s="52"/>
      <c r="Z1588" s="52"/>
      <c r="AA1588" s="52"/>
      <c r="AB1588" s="52"/>
      <c r="AC1588" s="52"/>
      <c r="AD1588" s="52"/>
      <c r="AE1588" s="52"/>
      <c r="AF1588" s="52"/>
      <c r="AG1588" s="52"/>
      <c r="AH1588" s="52"/>
      <c r="AI1588" s="52"/>
      <c r="AJ1588" s="52"/>
      <c r="AK1588" s="52"/>
      <c r="AL1588" s="52"/>
      <c r="AM1588" s="52"/>
      <c r="AN1588" s="52"/>
      <c r="AO1588" s="52"/>
      <c r="AP1588" s="52"/>
      <c r="AQ1588" s="52"/>
      <c r="AR1588" s="52"/>
      <c r="AS1588" s="52"/>
      <c r="AT1588" s="52"/>
      <c r="AU1588" s="52"/>
      <c r="AV1588" s="52"/>
      <c r="AW1588" s="52"/>
      <c r="AX1588" s="52"/>
      <c r="AY1588" s="52"/>
      <c r="AZ1588" s="52"/>
      <c r="BA1588" s="52"/>
      <c r="BB1588" s="52"/>
      <c r="BC1588" s="52"/>
      <c r="BD1588" s="52"/>
      <c r="BE1588" s="52"/>
      <c r="BF1588" s="52"/>
      <c r="BG1588" s="52"/>
      <c r="BH1588" s="52"/>
      <c r="BI1588" s="52"/>
      <c r="BJ1588" s="52"/>
      <c r="BK1588" s="52"/>
      <c r="BL1588" s="52"/>
      <c r="BM1588" s="52"/>
      <c r="BN1588" s="52"/>
      <c r="BO1588" s="52"/>
      <c r="BP1588" s="52"/>
      <c r="BQ1588" s="52"/>
      <c r="BR1588" s="52"/>
      <c r="BS1588" s="52"/>
      <c r="BT1588" s="52"/>
      <c r="BU1588" s="52"/>
      <c r="BV1588" s="52"/>
      <c r="BW1588" s="52"/>
      <c r="BX1588" s="52"/>
      <c r="BY1588" s="52"/>
      <c r="BZ1588" s="52"/>
      <c r="CA1588" s="52"/>
      <c r="CB1588" s="52"/>
      <c r="CC1588" s="52"/>
      <c r="CD1588" s="52"/>
      <c r="CE1588" s="52"/>
      <c r="CF1588" s="52"/>
      <c r="CG1588" s="52"/>
      <c r="CH1588" s="52"/>
      <c r="CI1588" s="52"/>
      <c r="CJ1588" s="52"/>
      <c r="CK1588" s="52"/>
      <c r="CL1588" s="52"/>
      <c r="CM1588" s="52"/>
      <c r="CN1588" s="52"/>
      <c r="CO1588" s="52"/>
      <c r="CP1588" s="52"/>
      <c r="CQ1588" s="52"/>
      <c r="CR1588" s="52"/>
      <c r="CS1588" s="52"/>
      <c r="CT1588" s="52"/>
      <c r="CU1588" s="52"/>
      <c r="CV1588" s="52"/>
      <c r="CW1588" s="52"/>
      <c r="CX1588" s="52"/>
      <c r="CY1588" s="52"/>
      <c r="CZ1588" s="52"/>
      <c r="DA1588" s="52"/>
      <c r="DB1588" s="52"/>
      <c r="DC1588" s="52"/>
      <c r="DD1588" s="52"/>
      <c r="DE1588" s="52"/>
      <c r="DF1588" s="52"/>
      <c r="DG1588" s="52"/>
      <c r="DH1588" s="52"/>
      <c r="DI1588" s="52"/>
      <c r="DJ1588" s="52"/>
      <c r="DK1588" s="52"/>
      <c r="DL1588" s="52"/>
      <c r="DM1588" s="52"/>
      <c r="DN1588" s="52"/>
      <c r="DO1588" s="52"/>
      <c r="DP1588" s="52"/>
      <c r="DQ1588" s="52"/>
      <c r="DR1588" s="52"/>
      <c r="DS1588" s="52"/>
      <c r="DT1588" s="52"/>
      <c r="DU1588" s="52"/>
      <c r="DV1588" s="52"/>
      <c r="DW1588" s="52"/>
      <c r="DX1588" s="52"/>
      <c r="DY1588" s="52"/>
    </row>
    <row r="1589" spans="1:129" x14ac:dyDescent="0.25">
      <c r="A1589" s="6" t="s">
        <v>16</v>
      </c>
      <c r="B1589" s="7">
        <f>SUM(B1577:B1588)</f>
        <v>5000</v>
      </c>
      <c r="D1589" s="23">
        <f>SUM(D1577:D1588)</f>
        <v>2854</v>
      </c>
      <c r="F1589" s="7">
        <f>SUM(F1577:F1588)</f>
        <v>2146</v>
      </c>
      <c r="I1589" s="52"/>
      <c r="J1589" s="133"/>
      <c r="K1589" s="55"/>
      <c r="L1589" s="52"/>
      <c r="M1589" s="55"/>
      <c r="N1589" s="52"/>
      <c r="O1589" s="52"/>
      <c r="P1589" s="95"/>
      <c r="Q1589" s="52"/>
      <c r="R1589" s="52"/>
      <c r="S1589" s="52"/>
      <c r="T1589" s="52"/>
      <c r="U1589" s="52"/>
      <c r="V1589" s="52"/>
      <c r="W1589" s="52"/>
      <c r="X1589" s="52"/>
      <c r="Y1589" s="52"/>
      <c r="Z1589" s="52"/>
      <c r="AA1589" s="52"/>
      <c r="AB1589" s="52"/>
      <c r="AC1589" s="52"/>
      <c r="AD1589" s="52"/>
      <c r="AE1589" s="52"/>
      <c r="AF1589" s="52"/>
      <c r="AG1589" s="52"/>
      <c r="AH1589" s="52"/>
      <c r="AI1589" s="52"/>
      <c r="AJ1589" s="52"/>
      <c r="AK1589" s="52"/>
      <c r="AL1589" s="52"/>
      <c r="AM1589" s="52"/>
      <c r="AN1589" s="52"/>
      <c r="AO1589" s="52"/>
      <c r="AP1589" s="52"/>
      <c r="AQ1589" s="52"/>
      <c r="AR1589" s="52"/>
      <c r="AS1589" s="52"/>
      <c r="AT1589" s="52"/>
      <c r="AU1589" s="52"/>
      <c r="AV1589" s="52"/>
      <c r="AW1589" s="52"/>
      <c r="AX1589" s="52"/>
      <c r="AY1589" s="52"/>
      <c r="AZ1589" s="52"/>
      <c r="BA1589" s="52"/>
      <c r="BB1589" s="52"/>
      <c r="BC1589" s="52"/>
      <c r="BD1589" s="52"/>
      <c r="BE1589" s="52"/>
      <c r="BF1589" s="52"/>
      <c r="BG1589" s="52"/>
      <c r="BH1589" s="52"/>
      <c r="BI1589" s="52"/>
      <c r="BJ1589" s="52"/>
      <c r="BK1589" s="52"/>
      <c r="BL1589" s="52"/>
      <c r="BM1589" s="52"/>
      <c r="BN1589" s="52"/>
      <c r="BO1589" s="52"/>
      <c r="BP1589" s="52"/>
      <c r="BQ1589" s="52"/>
      <c r="BR1589" s="52"/>
      <c r="BS1589" s="52"/>
      <c r="BT1589" s="52"/>
      <c r="BU1589" s="52"/>
      <c r="BV1589" s="52"/>
      <c r="BW1589" s="52"/>
      <c r="BX1589" s="52"/>
      <c r="BY1589" s="52"/>
      <c r="BZ1589" s="52"/>
      <c r="CA1589" s="52"/>
      <c r="CB1589" s="52"/>
      <c r="CC1589" s="52"/>
      <c r="CD1589" s="52"/>
      <c r="CE1589" s="52"/>
      <c r="CF1589" s="52"/>
      <c r="CG1589" s="52"/>
      <c r="CH1589" s="52"/>
      <c r="CI1589" s="52"/>
      <c r="CJ1589" s="52"/>
      <c r="CK1589" s="52"/>
      <c r="CL1589" s="52"/>
      <c r="CM1589" s="52"/>
      <c r="CN1589" s="52"/>
      <c r="CO1589" s="52"/>
      <c r="CP1589" s="52"/>
      <c r="CQ1589" s="52"/>
      <c r="CR1589" s="52"/>
      <c r="CS1589" s="52"/>
      <c r="CT1589" s="52"/>
      <c r="CU1589" s="52"/>
      <c r="CV1589" s="52"/>
      <c r="CW1589" s="52"/>
      <c r="CX1589" s="52"/>
      <c r="CY1589" s="52"/>
      <c r="CZ1589" s="52"/>
      <c r="DA1589" s="52"/>
      <c r="DB1589" s="52"/>
      <c r="DC1589" s="52"/>
      <c r="DD1589" s="52"/>
      <c r="DE1589" s="52"/>
      <c r="DF1589" s="52"/>
      <c r="DG1589" s="52"/>
      <c r="DH1589" s="52"/>
      <c r="DI1589" s="52"/>
      <c r="DJ1589" s="52"/>
      <c r="DK1589" s="52"/>
      <c r="DL1589" s="52"/>
      <c r="DM1589" s="52"/>
      <c r="DN1589" s="52"/>
      <c r="DO1589" s="52"/>
      <c r="DP1589" s="52"/>
      <c r="DQ1589" s="52"/>
      <c r="DR1589" s="52"/>
      <c r="DS1589" s="52"/>
      <c r="DT1589" s="52"/>
      <c r="DU1589" s="52"/>
      <c r="DV1589" s="52"/>
      <c r="DW1589" s="52"/>
      <c r="DX1589" s="52"/>
      <c r="DY1589" s="52"/>
    </row>
    <row r="1590" spans="1:129" x14ac:dyDescent="0.25">
      <c r="I1590" s="52"/>
      <c r="J1590" s="133"/>
      <c r="K1590" s="55"/>
      <c r="L1590" s="52"/>
      <c r="M1590" s="55"/>
      <c r="N1590" s="52"/>
      <c r="O1590" s="52"/>
      <c r="P1590" s="95"/>
      <c r="Q1590" s="52"/>
      <c r="R1590" s="52"/>
      <c r="S1590" s="52"/>
      <c r="T1590" s="52"/>
      <c r="U1590" s="52"/>
      <c r="V1590" s="52"/>
      <c r="W1590" s="52"/>
      <c r="X1590" s="52"/>
      <c r="Y1590" s="52"/>
      <c r="Z1590" s="52"/>
      <c r="AA1590" s="52"/>
      <c r="AB1590" s="52"/>
      <c r="AC1590" s="52"/>
      <c r="AD1590" s="52"/>
      <c r="AE1590" s="52"/>
      <c r="AF1590" s="52"/>
      <c r="AG1590" s="52"/>
      <c r="AH1590" s="52"/>
      <c r="AI1590" s="52"/>
      <c r="AJ1590" s="52"/>
      <c r="AK1590" s="52"/>
      <c r="AL1590" s="52"/>
      <c r="AM1590" s="52"/>
      <c r="AN1590" s="52"/>
      <c r="AO1590" s="52"/>
      <c r="AP1590" s="52"/>
      <c r="AQ1590" s="52"/>
      <c r="AR1590" s="52"/>
      <c r="AS1590" s="52"/>
      <c r="AT1590" s="52"/>
      <c r="AU1590" s="52"/>
      <c r="AV1590" s="52"/>
      <c r="AW1590" s="52"/>
      <c r="AX1590" s="52"/>
      <c r="AY1590" s="52"/>
      <c r="AZ1590" s="52"/>
      <c r="BA1590" s="52"/>
      <c r="BB1590" s="52"/>
      <c r="BC1590" s="52"/>
      <c r="BD1590" s="52"/>
      <c r="BE1590" s="52"/>
      <c r="BF1590" s="52"/>
      <c r="BG1590" s="52"/>
      <c r="BH1590" s="52"/>
      <c r="BI1590" s="52"/>
      <c r="BJ1590" s="52"/>
      <c r="BK1590" s="52"/>
      <c r="BL1590" s="52"/>
      <c r="BM1590" s="52"/>
      <c r="BN1590" s="52"/>
      <c r="BO1590" s="52"/>
      <c r="BP1590" s="52"/>
      <c r="BQ1590" s="52"/>
      <c r="BR1590" s="52"/>
      <c r="BS1590" s="52"/>
      <c r="BT1590" s="52"/>
      <c r="BU1590" s="52"/>
      <c r="BV1590" s="52"/>
      <c r="BW1590" s="52"/>
      <c r="BX1590" s="52"/>
      <c r="BY1590" s="52"/>
      <c r="BZ1590" s="52"/>
      <c r="CA1590" s="52"/>
      <c r="CB1590" s="52"/>
      <c r="CC1590" s="52"/>
      <c r="CD1590" s="52"/>
      <c r="CE1590" s="52"/>
      <c r="CF1590" s="52"/>
      <c r="CG1590" s="52"/>
      <c r="CH1590" s="52"/>
      <c r="CI1590" s="52"/>
      <c r="CJ1590" s="52"/>
      <c r="CK1590" s="52"/>
      <c r="CL1590" s="52"/>
      <c r="CM1590" s="52"/>
      <c r="CN1590" s="52"/>
      <c r="CO1590" s="52"/>
      <c r="CP1590" s="52"/>
      <c r="CQ1590" s="52"/>
      <c r="CR1590" s="52"/>
      <c r="CS1590" s="52"/>
      <c r="CT1590" s="52"/>
      <c r="CU1590" s="52"/>
      <c r="CV1590" s="52"/>
      <c r="CW1590" s="52"/>
      <c r="CX1590" s="52"/>
      <c r="CY1590" s="52"/>
      <c r="CZ1590" s="52"/>
      <c r="DA1590" s="52"/>
      <c r="DB1590" s="52"/>
      <c r="DC1590" s="52"/>
      <c r="DD1590" s="52"/>
      <c r="DE1590" s="52"/>
      <c r="DF1590" s="52"/>
      <c r="DG1590" s="52"/>
      <c r="DH1590" s="52"/>
      <c r="DI1590" s="52"/>
      <c r="DJ1590" s="52"/>
      <c r="DK1590" s="52"/>
      <c r="DL1590" s="52"/>
      <c r="DM1590" s="52"/>
      <c r="DN1590" s="52"/>
      <c r="DO1590" s="52"/>
      <c r="DP1590" s="52"/>
      <c r="DQ1590" s="52"/>
      <c r="DR1590" s="52"/>
      <c r="DS1590" s="52"/>
      <c r="DT1590" s="52"/>
      <c r="DU1590" s="52"/>
      <c r="DV1590" s="52"/>
      <c r="DW1590" s="52"/>
      <c r="DX1590" s="52"/>
      <c r="DY1590" s="52"/>
    </row>
    <row r="1591" spans="1:129" x14ac:dyDescent="0.25">
      <c r="I1591" s="52"/>
      <c r="J1591" s="133"/>
      <c r="K1591" s="55"/>
      <c r="L1591" s="52"/>
      <c r="M1591" s="55"/>
      <c r="N1591" s="52"/>
      <c r="O1591" s="52"/>
      <c r="P1591" s="95"/>
      <c r="Q1591" s="52"/>
      <c r="R1591" s="52"/>
      <c r="S1591" s="52"/>
      <c r="T1591" s="52"/>
      <c r="U1591" s="52"/>
      <c r="V1591" s="52"/>
      <c r="W1591" s="52"/>
      <c r="X1591" s="52"/>
      <c r="Y1591" s="52"/>
      <c r="Z1591" s="52"/>
      <c r="AA1591" s="52"/>
      <c r="AB1591" s="52"/>
      <c r="AC1591" s="52"/>
      <c r="AD1591" s="52"/>
      <c r="AE1591" s="52"/>
      <c r="AF1591" s="52"/>
      <c r="AG1591" s="52"/>
      <c r="AH1591" s="52"/>
      <c r="AI1591" s="52"/>
      <c r="AJ1591" s="52"/>
      <c r="AK1591" s="52"/>
      <c r="AL1591" s="52"/>
      <c r="AM1591" s="52"/>
      <c r="AN1591" s="52"/>
      <c r="AO1591" s="52"/>
      <c r="AP1591" s="52"/>
      <c r="AQ1591" s="52"/>
      <c r="AR1591" s="52"/>
      <c r="AS1591" s="52"/>
      <c r="AT1591" s="52"/>
      <c r="AU1591" s="52"/>
      <c r="AV1591" s="52"/>
      <c r="AW1591" s="52"/>
      <c r="AX1591" s="52"/>
      <c r="AY1591" s="52"/>
      <c r="AZ1591" s="52"/>
      <c r="BA1591" s="52"/>
      <c r="BB1591" s="52"/>
      <c r="BC1591" s="52"/>
      <c r="BD1591" s="52"/>
      <c r="BE1591" s="52"/>
      <c r="BF1591" s="52"/>
      <c r="BG1591" s="52"/>
      <c r="BH1591" s="52"/>
      <c r="BI1591" s="52"/>
      <c r="BJ1591" s="52"/>
      <c r="BK1591" s="52"/>
      <c r="BL1591" s="52"/>
      <c r="BM1591" s="52"/>
      <c r="BN1591" s="52"/>
      <c r="BO1591" s="52"/>
      <c r="BP1591" s="52"/>
      <c r="BQ1591" s="52"/>
      <c r="BR1591" s="52"/>
      <c r="BS1591" s="52"/>
      <c r="BT1591" s="52"/>
      <c r="BU1591" s="52"/>
      <c r="BV1591" s="52"/>
      <c r="BW1591" s="52"/>
      <c r="BX1591" s="52"/>
      <c r="BY1591" s="52"/>
      <c r="BZ1591" s="52"/>
      <c r="CA1591" s="52"/>
      <c r="CB1591" s="52"/>
      <c r="CC1591" s="52"/>
      <c r="CD1591" s="52"/>
      <c r="CE1591" s="52"/>
      <c r="CF1591" s="52"/>
      <c r="CG1591" s="52"/>
      <c r="CH1591" s="52"/>
      <c r="CI1591" s="52"/>
      <c r="CJ1591" s="52"/>
      <c r="CK1591" s="52"/>
      <c r="CL1591" s="52"/>
      <c r="CM1591" s="52"/>
      <c r="CN1591" s="52"/>
      <c r="CO1591" s="52"/>
      <c r="CP1591" s="52"/>
      <c r="CQ1591" s="52"/>
      <c r="CR1591" s="52"/>
      <c r="CS1591" s="52"/>
      <c r="CT1591" s="52"/>
      <c r="CU1591" s="52"/>
      <c r="CV1591" s="52"/>
      <c r="CW1591" s="52"/>
      <c r="CX1591" s="52"/>
      <c r="CY1591" s="52"/>
      <c r="CZ1591" s="52"/>
      <c r="DA1591" s="52"/>
      <c r="DB1591" s="52"/>
      <c r="DC1591" s="52"/>
      <c r="DD1591" s="52"/>
      <c r="DE1591" s="52"/>
      <c r="DF1591" s="52"/>
      <c r="DG1591" s="52"/>
      <c r="DH1591" s="52"/>
      <c r="DI1591" s="52"/>
      <c r="DJ1591" s="52"/>
      <c r="DK1591" s="52"/>
      <c r="DL1591" s="52"/>
      <c r="DM1591" s="52"/>
      <c r="DN1591" s="52"/>
      <c r="DO1591" s="52"/>
      <c r="DP1591" s="52"/>
      <c r="DQ1591" s="52"/>
      <c r="DR1591" s="52"/>
      <c r="DS1591" s="52"/>
      <c r="DT1591" s="52"/>
      <c r="DU1591" s="52"/>
      <c r="DV1591" s="52"/>
      <c r="DW1591" s="52"/>
      <c r="DX1591" s="52"/>
      <c r="DY1591" s="52"/>
    </row>
    <row r="1592" spans="1:129" ht="20.100000000000001" customHeight="1" x14ac:dyDescent="0.25">
      <c r="A1592" s="50">
        <v>35801</v>
      </c>
      <c r="B1592" s="175" t="s">
        <v>97</v>
      </c>
      <c r="C1592" s="173"/>
      <c r="D1592" s="173"/>
      <c r="E1592" s="173"/>
      <c r="F1592" s="173"/>
      <c r="G1592" s="173"/>
      <c r="H1592" s="173"/>
      <c r="I1592" s="52"/>
      <c r="J1592" s="103"/>
      <c r="K1592" s="55"/>
      <c r="L1592" s="52"/>
      <c r="M1592" s="55"/>
      <c r="N1592" s="52"/>
      <c r="O1592" s="52"/>
      <c r="P1592" s="95"/>
      <c r="Q1592" s="52"/>
      <c r="R1592" s="52"/>
      <c r="S1592" s="52"/>
      <c r="T1592" s="52"/>
      <c r="U1592" s="52"/>
      <c r="V1592" s="52"/>
      <c r="W1592" s="52"/>
      <c r="X1592" s="52"/>
      <c r="Y1592" s="52"/>
      <c r="Z1592" s="52"/>
      <c r="AA1592" s="52"/>
      <c r="AB1592" s="52"/>
      <c r="AC1592" s="52"/>
      <c r="AD1592" s="52"/>
      <c r="AE1592" s="52"/>
      <c r="AF1592" s="52"/>
      <c r="AG1592" s="52"/>
      <c r="AH1592" s="52"/>
      <c r="AI1592" s="52"/>
      <c r="AJ1592" s="52"/>
      <c r="AK1592" s="52"/>
      <c r="AL1592" s="52"/>
      <c r="AM1592" s="52"/>
      <c r="AN1592" s="52"/>
      <c r="AO1592" s="52"/>
      <c r="AP1592" s="52"/>
      <c r="AQ1592" s="52"/>
      <c r="AR1592" s="52"/>
      <c r="AS1592" s="52"/>
      <c r="AT1592" s="52"/>
      <c r="AU1592" s="52"/>
      <c r="AV1592" s="52"/>
      <c r="AW1592" s="52"/>
      <c r="AX1592" s="52"/>
      <c r="AY1592" s="52"/>
      <c r="AZ1592" s="52"/>
      <c r="BA1592" s="52"/>
      <c r="BB1592" s="52"/>
      <c r="BC1592" s="52"/>
      <c r="BD1592" s="52"/>
      <c r="BE1592" s="52"/>
      <c r="BF1592" s="52"/>
      <c r="BG1592" s="52"/>
      <c r="BH1592" s="52"/>
      <c r="BI1592" s="52"/>
      <c r="BJ1592" s="52"/>
      <c r="BK1592" s="52"/>
      <c r="BL1592" s="52"/>
      <c r="BM1592" s="52"/>
      <c r="BN1592" s="52"/>
      <c r="BO1592" s="52"/>
      <c r="BP1592" s="52"/>
      <c r="BQ1592" s="52"/>
      <c r="BR1592" s="52"/>
      <c r="BS1592" s="52"/>
      <c r="BT1592" s="52"/>
      <c r="BU1592" s="52"/>
      <c r="BV1592" s="52"/>
      <c r="BW1592" s="52"/>
      <c r="BX1592" s="52"/>
      <c r="BY1592" s="52"/>
      <c r="BZ1592" s="52"/>
      <c r="CA1592" s="52"/>
      <c r="CB1592" s="52"/>
      <c r="CC1592" s="52"/>
      <c r="CD1592" s="52"/>
      <c r="CE1592" s="52"/>
      <c r="CF1592" s="52"/>
      <c r="CG1592" s="52"/>
      <c r="CH1592" s="52"/>
      <c r="CI1592" s="52"/>
      <c r="CJ1592" s="52"/>
      <c r="CK1592" s="52"/>
      <c r="CL1592" s="52"/>
      <c r="CM1592" s="52"/>
      <c r="CN1592" s="52"/>
      <c r="CO1592" s="52"/>
      <c r="CP1592" s="52"/>
      <c r="CQ1592" s="52"/>
      <c r="CR1592" s="52"/>
      <c r="CS1592" s="52"/>
      <c r="CT1592" s="52"/>
      <c r="CU1592" s="52"/>
      <c r="CV1592" s="52"/>
      <c r="CW1592" s="52"/>
      <c r="CX1592" s="52"/>
      <c r="CY1592" s="52"/>
      <c r="CZ1592" s="52"/>
      <c r="DA1592" s="52"/>
      <c r="DB1592" s="52"/>
      <c r="DC1592" s="52"/>
      <c r="DD1592" s="52"/>
      <c r="DE1592" s="52"/>
      <c r="DF1592" s="52"/>
      <c r="DG1592" s="52"/>
      <c r="DH1592" s="52"/>
      <c r="DI1592" s="52"/>
      <c r="DJ1592" s="52"/>
      <c r="DK1592" s="52"/>
      <c r="DL1592" s="52"/>
      <c r="DM1592" s="52"/>
      <c r="DN1592" s="52"/>
      <c r="DO1592" s="52"/>
      <c r="DP1592" s="52"/>
      <c r="DQ1592" s="52"/>
      <c r="DR1592" s="52"/>
      <c r="DS1592" s="52"/>
      <c r="DT1592" s="52"/>
      <c r="DU1592" s="52"/>
      <c r="DV1592" s="52"/>
      <c r="DW1592" s="52"/>
      <c r="DX1592" s="52"/>
      <c r="DY1592" s="52"/>
    </row>
    <row r="1593" spans="1:129" x14ac:dyDescent="0.25">
      <c r="D1593" s="23">
        <v>100</v>
      </c>
      <c r="E1593" s="2">
        <v>12</v>
      </c>
      <c r="F1593" s="2"/>
      <c r="G1593" s="10">
        <f>D1593/E1593</f>
        <v>8.3333333333333339</v>
      </c>
      <c r="I1593" s="52"/>
      <c r="J1593" s="103"/>
      <c r="K1593" s="55"/>
      <c r="L1593" s="52"/>
      <c r="M1593" s="55"/>
      <c r="N1593" s="52"/>
      <c r="O1593" s="52"/>
      <c r="P1593" s="95"/>
      <c r="Q1593" s="52"/>
      <c r="R1593" s="52"/>
      <c r="S1593" s="52"/>
      <c r="T1593" s="52"/>
      <c r="U1593" s="52"/>
      <c r="V1593" s="52"/>
      <c r="W1593" s="52"/>
      <c r="X1593" s="52"/>
      <c r="Y1593" s="52"/>
      <c r="Z1593" s="52"/>
      <c r="AA1593" s="52"/>
      <c r="AB1593" s="52"/>
      <c r="AC1593" s="52"/>
      <c r="AD1593" s="52"/>
      <c r="AE1593" s="52"/>
      <c r="AF1593" s="52"/>
      <c r="AG1593" s="52"/>
      <c r="AH1593" s="52"/>
      <c r="AI1593" s="52"/>
      <c r="AJ1593" s="52"/>
      <c r="AK1593" s="52"/>
      <c r="AL1593" s="52"/>
      <c r="AM1593" s="52"/>
      <c r="AN1593" s="52"/>
      <c r="AO1593" s="52"/>
      <c r="AP1593" s="52"/>
      <c r="AQ1593" s="52"/>
      <c r="AR1593" s="52"/>
      <c r="AS1593" s="52"/>
      <c r="AT1593" s="52"/>
      <c r="AU1593" s="52"/>
      <c r="AV1593" s="52"/>
      <c r="AW1593" s="52"/>
      <c r="AX1593" s="52"/>
      <c r="AY1593" s="52"/>
      <c r="AZ1593" s="52"/>
      <c r="BA1593" s="52"/>
      <c r="BB1593" s="52"/>
      <c r="BC1593" s="52"/>
      <c r="BD1593" s="52"/>
      <c r="BE1593" s="52"/>
      <c r="BF1593" s="52"/>
      <c r="BG1593" s="52"/>
      <c r="BH1593" s="52"/>
      <c r="BI1593" s="52"/>
      <c r="BJ1593" s="52"/>
      <c r="BK1593" s="52"/>
      <c r="BL1593" s="52"/>
      <c r="BM1593" s="52"/>
      <c r="BN1593" s="52"/>
      <c r="BO1593" s="52"/>
      <c r="BP1593" s="52"/>
      <c r="BQ1593" s="52"/>
      <c r="BR1593" s="52"/>
      <c r="BS1593" s="52"/>
      <c r="BT1593" s="52"/>
      <c r="BU1593" s="52"/>
      <c r="BV1593" s="52"/>
      <c r="BW1593" s="52"/>
      <c r="BX1593" s="52"/>
      <c r="BY1593" s="52"/>
      <c r="BZ1593" s="52"/>
      <c r="CA1593" s="52"/>
      <c r="CB1593" s="52"/>
      <c r="CC1593" s="52"/>
      <c r="CD1593" s="52"/>
      <c r="CE1593" s="52"/>
      <c r="CF1593" s="52"/>
      <c r="CG1593" s="52"/>
      <c r="CH1593" s="52"/>
      <c r="CI1593" s="52"/>
      <c r="CJ1593" s="52"/>
      <c r="CK1593" s="52"/>
      <c r="CL1593" s="52"/>
      <c r="CM1593" s="52"/>
      <c r="CN1593" s="52"/>
      <c r="CO1593" s="52"/>
      <c r="CP1593" s="52"/>
      <c r="CQ1593" s="52"/>
      <c r="CR1593" s="52"/>
      <c r="CS1593" s="52"/>
      <c r="CT1593" s="52"/>
      <c r="CU1593" s="52"/>
      <c r="CV1593" s="52"/>
      <c r="CW1593" s="52"/>
      <c r="CX1593" s="52"/>
      <c r="CY1593" s="52"/>
      <c r="CZ1593" s="52"/>
      <c r="DA1593" s="52"/>
      <c r="DB1593" s="52"/>
      <c r="DC1593" s="52"/>
      <c r="DD1593" s="52"/>
      <c r="DE1593" s="52"/>
      <c r="DF1593" s="52"/>
      <c r="DG1593" s="52"/>
      <c r="DH1593" s="52"/>
      <c r="DI1593" s="52"/>
      <c r="DJ1593" s="52"/>
      <c r="DK1593" s="52"/>
      <c r="DL1593" s="52"/>
      <c r="DM1593" s="52"/>
      <c r="DN1593" s="52"/>
      <c r="DO1593" s="52"/>
      <c r="DP1593" s="52"/>
      <c r="DQ1593" s="52"/>
      <c r="DR1593" s="52"/>
      <c r="DS1593" s="52"/>
      <c r="DT1593" s="52"/>
      <c r="DU1593" s="52"/>
      <c r="DV1593" s="52"/>
      <c r="DW1593" s="52"/>
      <c r="DX1593" s="52"/>
      <c r="DY1593" s="52"/>
    </row>
    <row r="1594" spans="1:129" x14ac:dyDescent="0.25">
      <c r="A1594" s="20"/>
      <c r="B1594" s="50" t="s">
        <v>1</v>
      </c>
      <c r="C1594" s="50"/>
      <c r="D1594" s="24" t="s">
        <v>2</v>
      </c>
      <c r="E1594" s="25"/>
      <c r="F1594" s="31" t="s">
        <v>3</v>
      </c>
      <c r="G1594" s="27"/>
      <c r="H1594" s="20"/>
      <c r="I1594" s="52"/>
      <c r="J1594" s="103"/>
      <c r="K1594" s="55"/>
      <c r="L1594" s="52"/>
      <c r="M1594" s="55"/>
      <c r="N1594" s="52"/>
      <c r="O1594" s="52"/>
      <c r="P1594" s="95"/>
      <c r="Q1594" s="52"/>
      <c r="R1594" s="52"/>
      <c r="S1594" s="52"/>
      <c r="T1594" s="52"/>
      <c r="U1594" s="52"/>
      <c r="V1594" s="52"/>
      <c r="W1594" s="52"/>
      <c r="X1594" s="52"/>
      <c r="Y1594" s="52"/>
      <c r="Z1594" s="52"/>
      <c r="AA1594" s="52"/>
      <c r="AB1594" s="52"/>
      <c r="AC1594" s="52"/>
      <c r="AD1594" s="52"/>
      <c r="AE1594" s="52"/>
      <c r="AF1594" s="52"/>
      <c r="AG1594" s="52"/>
      <c r="AH1594" s="52"/>
      <c r="AI1594" s="52"/>
      <c r="AJ1594" s="52"/>
      <c r="AK1594" s="52"/>
      <c r="AL1594" s="52"/>
      <c r="AM1594" s="52"/>
      <c r="AN1594" s="52"/>
      <c r="AO1594" s="52"/>
      <c r="AP1594" s="52"/>
      <c r="AQ1594" s="52"/>
      <c r="AR1594" s="52"/>
      <c r="AS1594" s="52"/>
      <c r="AT1594" s="52"/>
      <c r="AU1594" s="52"/>
      <c r="AV1594" s="52"/>
      <c r="AW1594" s="52"/>
      <c r="AX1594" s="52"/>
      <c r="AY1594" s="52"/>
      <c r="AZ1594" s="52"/>
      <c r="BA1594" s="52"/>
      <c r="BB1594" s="52"/>
      <c r="BC1594" s="52"/>
      <c r="BD1594" s="52"/>
      <c r="BE1594" s="52"/>
      <c r="BF1594" s="52"/>
      <c r="BG1594" s="52"/>
      <c r="BH1594" s="52"/>
      <c r="BI1594" s="52"/>
      <c r="BJ1594" s="52"/>
      <c r="BK1594" s="52"/>
      <c r="BL1594" s="52"/>
      <c r="BM1594" s="52"/>
      <c r="BN1594" s="52"/>
      <c r="BO1594" s="52"/>
      <c r="BP1594" s="52"/>
      <c r="BQ1594" s="52"/>
      <c r="BR1594" s="52"/>
      <c r="BS1594" s="52"/>
      <c r="BT1594" s="52"/>
      <c r="BU1594" s="52"/>
      <c r="BV1594" s="52"/>
      <c r="BW1594" s="52"/>
      <c r="BX1594" s="52"/>
      <c r="BY1594" s="52"/>
      <c r="BZ1594" s="52"/>
      <c r="CA1594" s="52"/>
      <c r="CB1594" s="52"/>
      <c r="CC1594" s="52"/>
      <c r="CD1594" s="52"/>
      <c r="CE1594" s="52"/>
      <c r="CF1594" s="52"/>
      <c r="CG1594" s="52"/>
      <c r="CH1594" s="52"/>
      <c r="CI1594" s="52"/>
      <c r="CJ1594" s="52"/>
      <c r="CK1594" s="52"/>
      <c r="CL1594" s="52"/>
      <c r="CM1594" s="52"/>
      <c r="CN1594" s="52"/>
      <c r="CO1594" s="52"/>
      <c r="CP1594" s="52"/>
      <c r="CQ1594" s="52"/>
      <c r="CR1594" s="52"/>
      <c r="CS1594" s="52"/>
      <c r="CT1594" s="52"/>
      <c r="CU1594" s="52"/>
      <c r="CV1594" s="52"/>
      <c r="CW1594" s="52"/>
      <c r="CX1594" s="52"/>
      <c r="CY1594" s="52"/>
      <c r="CZ1594" s="52"/>
      <c r="DA1594" s="52"/>
      <c r="DB1594" s="52"/>
      <c r="DC1594" s="52"/>
      <c r="DD1594" s="52"/>
      <c r="DE1594" s="52"/>
      <c r="DF1594" s="52"/>
      <c r="DG1594" s="52"/>
      <c r="DH1594" s="52"/>
      <c r="DI1594" s="52"/>
      <c r="DJ1594" s="52"/>
      <c r="DK1594" s="52"/>
      <c r="DL1594" s="52"/>
      <c r="DM1594" s="52"/>
      <c r="DN1594" s="52"/>
      <c r="DO1594" s="52"/>
      <c r="DP1594" s="52"/>
      <c r="DQ1594" s="52"/>
      <c r="DR1594" s="52"/>
      <c r="DS1594" s="52"/>
      <c r="DT1594" s="52"/>
      <c r="DU1594" s="52"/>
      <c r="DV1594" s="52"/>
      <c r="DW1594" s="52"/>
      <c r="DX1594" s="52"/>
      <c r="DY1594" s="52"/>
    </row>
    <row r="1595" spans="1:129" x14ac:dyDescent="0.25">
      <c r="A1595" s="19" t="s">
        <v>4</v>
      </c>
      <c r="B1595" s="5">
        <v>0</v>
      </c>
      <c r="D1595" s="5">
        <f>B1595-F1595</f>
        <v>0</v>
      </c>
      <c r="F1595" s="5">
        <f>SUM(J1595:BB1595)</f>
        <v>0</v>
      </c>
      <c r="I1595" s="52"/>
      <c r="J1595" s="103"/>
      <c r="K1595" s="55"/>
      <c r="L1595" s="52"/>
      <c r="M1595" s="55"/>
      <c r="N1595" s="52"/>
      <c r="O1595" s="52"/>
      <c r="P1595" s="95"/>
      <c r="Q1595" s="52"/>
      <c r="R1595" s="52"/>
      <c r="S1595" s="52"/>
      <c r="T1595" s="52"/>
      <c r="U1595" s="52"/>
      <c r="V1595" s="52"/>
      <c r="W1595" s="52"/>
      <c r="X1595" s="52"/>
      <c r="Y1595" s="52"/>
      <c r="Z1595" s="52"/>
      <c r="AA1595" s="52"/>
      <c r="AB1595" s="52"/>
      <c r="AC1595" s="52"/>
      <c r="AD1595" s="52"/>
      <c r="AE1595" s="52"/>
      <c r="AF1595" s="52"/>
      <c r="AG1595" s="52"/>
      <c r="AH1595" s="52"/>
      <c r="AI1595" s="52"/>
      <c r="AJ1595" s="52"/>
      <c r="AK1595" s="52"/>
      <c r="AL1595" s="52"/>
      <c r="AM1595" s="52"/>
      <c r="AN1595" s="52"/>
      <c r="AO1595" s="52"/>
      <c r="AP1595" s="52"/>
      <c r="AQ1595" s="52"/>
      <c r="AR1595" s="52"/>
      <c r="AS1595" s="52"/>
      <c r="AT1595" s="52"/>
      <c r="AU1595" s="52"/>
      <c r="AV1595" s="52"/>
      <c r="AW1595" s="52"/>
      <c r="AX1595" s="52"/>
      <c r="AY1595" s="52"/>
      <c r="AZ1595" s="52"/>
      <c r="BA1595" s="52"/>
      <c r="BB1595" s="52"/>
      <c r="BC1595" s="52"/>
      <c r="BD1595" s="52"/>
      <c r="BE1595" s="52"/>
      <c r="BF1595" s="52"/>
      <c r="BG1595" s="52"/>
      <c r="BH1595" s="52"/>
      <c r="BI1595" s="52"/>
      <c r="BJ1595" s="52"/>
      <c r="BK1595" s="52"/>
      <c r="BL1595" s="52"/>
      <c r="BM1595" s="52"/>
      <c r="BN1595" s="52"/>
      <c r="BO1595" s="52"/>
      <c r="BP1595" s="52"/>
      <c r="BQ1595" s="52"/>
      <c r="BR1595" s="52"/>
      <c r="BS1595" s="52"/>
      <c r="BT1595" s="52"/>
      <c r="BU1595" s="52"/>
      <c r="BV1595" s="52"/>
      <c r="BW1595" s="52"/>
      <c r="BX1595" s="52"/>
      <c r="BY1595" s="52"/>
      <c r="BZ1595" s="52"/>
      <c r="CA1595" s="52"/>
      <c r="CB1595" s="52"/>
      <c r="CC1595" s="52"/>
      <c r="CD1595" s="52"/>
      <c r="CE1595" s="52"/>
      <c r="CF1595" s="52"/>
      <c r="CG1595" s="52"/>
      <c r="CH1595" s="52"/>
      <c r="CI1595" s="52"/>
      <c r="CJ1595" s="52"/>
      <c r="CK1595" s="52"/>
      <c r="CL1595" s="52"/>
      <c r="CM1595" s="52"/>
      <c r="CN1595" s="52"/>
      <c r="CO1595" s="52"/>
      <c r="CP1595" s="52"/>
      <c r="CQ1595" s="52"/>
      <c r="CR1595" s="52"/>
      <c r="CS1595" s="52"/>
      <c r="CT1595" s="52"/>
      <c r="CU1595" s="52"/>
      <c r="CV1595" s="52"/>
      <c r="CW1595" s="52"/>
      <c r="CX1595" s="52"/>
      <c r="CY1595" s="52"/>
      <c r="CZ1595" s="52"/>
      <c r="DA1595" s="52"/>
      <c r="DB1595" s="52"/>
      <c r="DC1595" s="52"/>
      <c r="DD1595" s="52"/>
      <c r="DE1595" s="52"/>
      <c r="DF1595" s="52"/>
      <c r="DG1595" s="52"/>
      <c r="DH1595" s="52"/>
      <c r="DI1595" s="52"/>
      <c r="DJ1595" s="52"/>
      <c r="DK1595" s="52"/>
      <c r="DL1595" s="52"/>
      <c r="DM1595" s="52"/>
      <c r="DN1595" s="52"/>
      <c r="DO1595" s="52"/>
      <c r="DP1595" s="52"/>
      <c r="DQ1595" s="52"/>
      <c r="DR1595" s="52"/>
      <c r="DS1595" s="52"/>
      <c r="DT1595" s="52"/>
      <c r="DU1595" s="52"/>
      <c r="DV1595" s="52"/>
      <c r="DW1595" s="52"/>
      <c r="DX1595" s="52"/>
      <c r="DY1595" s="52"/>
    </row>
    <row r="1596" spans="1:129" x14ac:dyDescent="0.25">
      <c r="A1596" s="19" t="s">
        <v>5</v>
      </c>
      <c r="B1596" s="5">
        <v>0</v>
      </c>
      <c r="D1596" s="5">
        <f t="shared" ref="D1596:D1606" si="255">B1596-F1596</f>
        <v>0</v>
      </c>
      <c r="F1596" s="5">
        <f t="shared" ref="F1596:F1606" si="256">SUM(J1596:BB1596)</f>
        <v>0</v>
      </c>
      <c r="I1596" s="52"/>
      <c r="J1596" s="103"/>
      <c r="K1596" s="55"/>
      <c r="L1596" s="52"/>
      <c r="M1596" s="55"/>
      <c r="N1596" s="52"/>
      <c r="O1596" s="52"/>
      <c r="P1596" s="95"/>
      <c r="Q1596" s="52"/>
      <c r="R1596" s="52"/>
      <c r="S1596" s="52"/>
      <c r="T1596" s="52"/>
      <c r="U1596" s="52"/>
      <c r="V1596" s="52"/>
      <c r="W1596" s="52"/>
      <c r="X1596" s="52"/>
      <c r="Y1596" s="52"/>
      <c r="Z1596" s="52"/>
      <c r="AA1596" s="52"/>
      <c r="AB1596" s="52"/>
      <c r="AC1596" s="52"/>
      <c r="AD1596" s="52"/>
      <c r="AE1596" s="52"/>
      <c r="AF1596" s="52"/>
      <c r="AG1596" s="52"/>
      <c r="AH1596" s="52"/>
      <c r="AI1596" s="52"/>
      <c r="AJ1596" s="52"/>
      <c r="AK1596" s="52"/>
      <c r="AL1596" s="52"/>
      <c r="AM1596" s="52"/>
      <c r="AN1596" s="52"/>
      <c r="AO1596" s="52"/>
      <c r="AP1596" s="52"/>
      <c r="AQ1596" s="52"/>
      <c r="AR1596" s="52"/>
      <c r="AS1596" s="52"/>
      <c r="AT1596" s="52"/>
      <c r="AU1596" s="52"/>
      <c r="AV1596" s="52"/>
      <c r="AW1596" s="52"/>
      <c r="AX1596" s="52"/>
      <c r="AY1596" s="52"/>
      <c r="AZ1596" s="52"/>
      <c r="BA1596" s="52"/>
      <c r="BB1596" s="52"/>
      <c r="BC1596" s="52"/>
      <c r="BD1596" s="52"/>
      <c r="BE1596" s="52"/>
      <c r="BF1596" s="52"/>
      <c r="BG1596" s="52"/>
      <c r="BH1596" s="52"/>
      <c r="BI1596" s="52"/>
      <c r="BJ1596" s="52"/>
      <c r="BK1596" s="52"/>
      <c r="BL1596" s="52"/>
      <c r="BM1596" s="52"/>
      <c r="BN1596" s="52"/>
      <c r="BO1596" s="52"/>
      <c r="BP1596" s="52"/>
      <c r="BQ1596" s="52"/>
      <c r="BR1596" s="52"/>
      <c r="BS1596" s="52"/>
      <c r="BT1596" s="52"/>
      <c r="BU1596" s="52"/>
      <c r="BV1596" s="52"/>
      <c r="BW1596" s="52"/>
      <c r="BX1596" s="52"/>
      <c r="BY1596" s="52"/>
      <c r="BZ1596" s="52"/>
      <c r="CA1596" s="52"/>
      <c r="CB1596" s="52"/>
      <c r="CC1596" s="52"/>
      <c r="CD1596" s="52"/>
      <c r="CE1596" s="52"/>
      <c r="CF1596" s="52"/>
      <c r="CG1596" s="52"/>
      <c r="CH1596" s="52"/>
      <c r="CI1596" s="52"/>
      <c r="CJ1596" s="52"/>
      <c r="CK1596" s="52"/>
      <c r="CL1596" s="52"/>
      <c r="CM1596" s="52"/>
      <c r="CN1596" s="52"/>
      <c r="CO1596" s="52"/>
      <c r="CP1596" s="52"/>
      <c r="CQ1596" s="52"/>
      <c r="CR1596" s="52"/>
      <c r="CS1596" s="52"/>
      <c r="CT1596" s="52"/>
      <c r="CU1596" s="52"/>
      <c r="CV1596" s="52"/>
      <c r="CW1596" s="52"/>
      <c r="CX1596" s="52"/>
      <c r="CY1596" s="52"/>
      <c r="CZ1596" s="52"/>
      <c r="DA1596" s="52"/>
      <c r="DB1596" s="52"/>
      <c r="DC1596" s="52"/>
      <c r="DD1596" s="52"/>
      <c r="DE1596" s="52"/>
      <c r="DF1596" s="52"/>
      <c r="DG1596" s="52"/>
      <c r="DH1596" s="52"/>
      <c r="DI1596" s="52"/>
      <c r="DJ1596" s="52"/>
      <c r="DK1596" s="52"/>
      <c r="DL1596" s="52"/>
      <c r="DM1596" s="52"/>
      <c r="DN1596" s="52"/>
      <c r="DO1596" s="52"/>
      <c r="DP1596" s="52"/>
      <c r="DQ1596" s="52"/>
      <c r="DR1596" s="52"/>
      <c r="DS1596" s="52"/>
      <c r="DT1596" s="52"/>
      <c r="DU1596" s="52"/>
      <c r="DV1596" s="52"/>
      <c r="DW1596" s="52"/>
      <c r="DX1596" s="52"/>
      <c r="DY1596" s="52"/>
    </row>
    <row r="1597" spans="1:129" x14ac:dyDescent="0.25">
      <c r="A1597" s="19" t="s">
        <v>6</v>
      </c>
      <c r="B1597" s="5">
        <v>100</v>
      </c>
      <c r="D1597" s="5">
        <f t="shared" si="255"/>
        <v>100</v>
      </c>
      <c r="F1597" s="5">
        <f t="shared" si="256"/>
        <v>0</v>
      </c>
      <c r="I1597" s="52"/>
      <c r="J1597" s="103"/>
      <c r="K1597" s="55"/>
      <c r="L1597" s="52"/>
      <c r="M1597" s="55"/>
      <c r="N1597" s="52"/>
      <c r="O1597" s="52"/>
      <c r="P1597" s="95"/>
      <c r="Q1597" s="52"/>
      <c r="R1597" s="52"/>
      <c r="S1597" s="52"/>
      <c r="T1597" s="52"/>
      <c r="U1597" s="52"/>
      <c r="V1597" s="52"/>
      <c r="W1597" s="52"/>
      <c r="X1597" s="52"/>
      <c r="Y1597" s="52"/>
      <c r="Z1597" s="52"/>
      <c r="AA1597" s="52"/>
      <c r="AB1597" s="52"/>
      <c r="AC1597" s="52"/>
      <c r="AD1597" s="52"/>
      <c r="AE1597" s="52"/>
      <c r="AF1597" s="52"/>
      <c r="AG1597" s="52"/>
      <c r="AH1597" s="52"/>
      <c r="AI1597" s="52"/>
      <c r="AJ1597" s="52"/>
      <c r="AK1597" s="52"/>
      <c r="AL1597" s="52"/>
      <c r="AM1597" s="52"/>
      <c r="AN1597" s="52"/>
      <c r="AO1597" s="52"/>
      <c r="AP1597" s="52"/>
      <c r="AQ1597" s="52"/>
      <c r="AR1597" s="52"/>
      <c r="AS1597" s="52"/>
      <c r="AT1597" s="52"/>
      <c r="AU1597" s="52"/>
      <c r="AV1597" s="52"/>
      <c r="AW1597" s="52"/>
      <c r="AX1597" s="52"/>
      <c r="AY1597" s="52"/>
      <c r="AZ1597" s="52"/>
      <c r="BA1597" s="52"/>
      <c r="BB1597" s="52"/>
      <c r="BC1597" s="52"/>
      <c r="BD1597" s="52"/>
      <c r="BE1597" s="52"/>
      <c r="BF1597" s="52"/>
      <c r="BG1597" s="52"/>
      <c r="BH1597" s="52"/>
      <c r="BI1597" s="52"/>
      <c r="BJ1597" s="52"/>
      <c r="BK1597" s="52"/>
      <c r="BL1597" s="52"/>
      <c r="BM1597" s="52"/>
      <c r="BN1597" s="52"/>
      <c r="BO1597" s="52"/>
      <c r="BP1597" s="52"/>
      <c r="BQ1597" s="52"/>
      <c r="BR1597" s="52"/>
      <c r="BS1597" s="52"/>
      <c r="BT1597" s="52"/>
      <c r="BU1597" s="52"/>
      <c r="BV1597" s="52"/>
      <c r="BW1597" s="52"/>
      <c r="BX1597" s="52"/>
      <c r="BY1597" s="52"/>
      <c r="BZ1597" s="52"/>
      <c r="CA1597" s="52"/>
      <c r="CB1597" s="52"/>
      <c r="CC1597" s="52"/>
      <c r="CD1597" s="52"/>
      <c r="CE1597" s="52"/>
      <c r="CF1597" s="52"/>
      <c r="CG1597" s="52"/>
      <c r="CH1597" s="52"/>
      <c r="CI1597" s="52"/>
      <c r="CJ1597" s="52"/>
      <c r="CK1597" s="52"/>
      <c r="CL1597" s="52"/>
      <c r="CM1597" s="52"/>
      <c r="CN1597" s="52"/>
      <c r="CO1597" s="52"/>
      <c r="CP1597" s="52"/>
      <c r="CQ1597" s="52"/>
      <c r="CR1597" s="52"/>
      <c r="CS1597" s="52"/>
      <c r="CT1597" s="52"/>
      <c r="CU1597" s="52"/>
      <c r="CV1597" s="52"/>
      <c r="CW1597" s="52"/>
      <c r="CX1597" s="52"/>
      <c r="CY1597" s="52"/>
      <c r="CZ1597" s="52"/>
      <c r="DA1597" s="52"/>
      <c r="DB1597" s="52"/>
      <c r="DC1597" s="52"/>
      <c r="DD1597" s="52"/>
      <c r="DE1597" s="52"/>
      <c r="DF1597" s="52"/>
      <c r="DG1597" s="52"/>
      <c r="DH1597" s="52"/>
      <c r="DI1597" s="52"/>
      <c r="DJ1597" s="52"/>
      <c r="DK1597" s="52"/>
      <c r="DL1597" s="52"/>
      <c r="DM1597" s="52"/>
      <c r="DN1597" s="52"/>
      <c r="DO1597" s="52"/>
      <c r="DP1597" s="52"/>
      <c r="DQ1597" s="52"/>
      <c r="DR1597" s="52"/>
      <c r="DS1597" s="52"/>
      <c r="DT1597" s="52"/>
      <c r="DU1597" s="52"/>
      <c r="DV1597" s="52"/>
      <c r="DW1597" s="52"/>
      <c r="DX1597" s="52"/>
      <c r="DY1597" s="52"/>
    </row>
    <row r="1598" spans="1:129" x14ac:dyDescent="0.25">
      <c r="A1598" s="19" t="s">
        <v>7</v>
      </c>
      <c r="B1598" s="5">
        <v>0</v>
      </c>
      <c r="D1598" s="5">
        <f t="shared" si="255"/>
        <v>0</v>
      </c>
      <c r="F1598" s="5">
        <f t="shared" si="256"/>
        <v>0</v>
      </c>
      <c r="I1598" s="52"/>
      <c r="J1598" s="103"/>
      <c r="K1598" s="55"/>
      <c r="L1598" s="52"/>
      <c r="M1598" s="55"/>
      <c r="N1598" s="52"/>
      <c r="O1598" s="52"/>
      <c r="P1598" s="95"/>
      <c r="Q1598" s="52"/>
      <c r="R1598" s="52"/>
      <c r="S1598" s="52"/>
      <c r="T1598" s="52"/>
      <c r="U1598" s="52"/>
      <c r="V1598" s="52"/>
      <c r="W1598" s="52"/>
      <c r="X1598" s="52"/>
      <c r="Y1598" s="52"/>
      <c r="Z1598" s="52"/>
      <c r="AA1598" s="52"/>
      <c r="AB1598" s="52"/>
      <c r="AC1598" s="52"/>
      <c r="AD1598" s="52"/>
      <c r="AE1598" s="52"/>
      <c r="AF1598" s="52"/>
      <c r="AG1598" s="52"/>
      <c r="AH1598" s="52"/>
      <c r="AI1598" s="52"/>
      <c r="AJ1598" s="52"/>
      <c r="AK1598" s="52"/>
      <c r="AL1598" s="52"/>
      <c r="AM1598" s="52"/>
      <c r="AN1598" s="52"/>
      <c r="AO1598" s="52"/>
      <c r="AP1598" s="52"/>
      <c r="AQ1598" s="52"/>
      <c r="AR1598" s="52"/>
      <c r="AS1598" s="52"/>
      <c r="AT1598" s="52"/>
      <c r="AU1598" s="52"/>
      <c r="AV1598" s="52"/>
      <c r="AW1598" s="52"/>
      <c r="AX1598" s="52"/>
      <c r="AY1598" s="52"/>
      <c r="AZ1598" s="52"/>
      <c r="BA1598" s="52"/>
      <c r="BB1598" s="52"/>
      <c r="BC1598" s="52"/>
      <c r="BD1598" s="52"/>
      <c r="BE1598" s="52"/>
      <c r="BF1598" s="52"/>
      <c r="BG1598" s="52"/>
      <c r="BH1598" s="52"/>
      <c r="BI1598" s="52"/>
      <c r="BJ1598" s="52"/>
      <c r="BK1598" s="52"/>
      <c r="BL1598" s="52"/>
      <c r="BM1598" s="52"/>
      <c r="BN1598" s="52"/>
      <c r="BO1598" s="52"/>
      <c r="BP1598" s="52"/>
      <c r="BQ1598" s="52"/>
      <c r="BR1598" s="52"/>
      <c r="BS1598" s="52"/>
      <c r="BT1598" s="52"/>
      <c r="BU1598" s="52"/>
      <c r="BV1598" s="52"/>
      <c r="BW1598" s="52"/>
      <c r="BX1598" s="52"/>
      <c r="BY1598" s="52"/>
      <c r="BZ1598" s="52"/>
      <c r="CA1598" s="52"/>
      <c r="CB1598" s="52"/>
      <c r="CC1598" s="52"/>
      <c r="CD1598" s="52"/>
      <c r="CE1598" s="52"/>
      <c r="CF1598" s="52"/>
      <c r="CG1598" s="52"/>
      <c r="CH1598" s="52"/>
      <c r="CI1598" s="52"/>
      <c r="CJ1598" s="52"/>
      <c r="CK1598" s="52"/>
      <c r="CL1598" s="52"/>
      <c r="CM1598" s="52"/>
      <c r="CN1598" s="52"/>
      <c r="CO1598" s="52"/>
      <c r="CP1598" s="52"/>
      <c r="CQ1598" s="52"/>
      <c r="CR1598" s="52"/>
      <c r="CS1598" s="52"/>
      <c r="CT1598" s="52"/>
      <c r="CU1598" s="52"/>
      <c r="CV1598" s="52"/>
      <c r="CW1598" s="52"/>
      <c r="CX1598" s="52"/>
      <c r="CY1598" s="52"/>
      <c r="CZ1598" s="52"/>
      <c r="DA1598" s="52"/>
      <c r="DB1598" s="52"/>
      <c r="DC1598" s="52"/>
      <c r="DD1598" s="52"/>
      <c r="DE1598" s="52"/>
      <c r="DF1598" s="52"/>
      <c r="DG1598" s="52"/>
      <c r="DH1598" s="52"/>
      <c r="DI1598" s="52"/>
      <c r="DJ1598" s="52"/>
      <c r="DK1598" s="52"/>
      <c r="DL1598" s="52"/>
      <c r="DM1598" s="52"/>
      <c r="DN1598" s="52"/>
      <c r="DO1598" s="52"/>
      <c r="DP1598" s="52"/>
      <c r="DQ1598" s="52"/>
      <c r="DR1598" s="52"/>
      <c r="DS1598" s="52"/>
      <c r="DT1598" s="52"/>
      <c r="DU1598" s="52"/>
      <c r="DV1598" s="52"/>
      <c r="DW1598" s="52"/>
      <c r="DX1598" s="52"/>
      <c r="DY1598" s="52"/>
    </row>
    <row r="1599" spans="1:129" x14ac:dyDescent="0.25">
      <c r="A1599" s="19" t="s">
        <v>55</v>
      </c>
      <c r="B1599" s="5">
        <v>0</v>
      </c>
      <c r="D1599" s="5">
        <f t="shared" si="255"/>
        <v>0</v>
      </c>
      <c r="F1599" s="5">
        <f t="shared" si="256"/>
        <v>0</v>
      </c>
      <c r="I1599" s="52"/>
      <c r="J1599" s="103"/>
      <c r="K1599" s="55"/>
      <c r="L1599" s="52"/>
      <c r="M1599" s="55"/>
      <c r="N1599" s="52"/>
      <c r="O1599" s="52"/>
      <c r="P1599" s="95"/>
      <c r="Q1599" s="52"/>
      <c r="R1599" s="52"/>
      <c r="S1599" s="52"/>
      <c r="T1599" s="52"/>
      <c r="U1599" s="52"/>
      <c r="V1599" s="52"/>
      <c r="W1599" s="52"/>
      <c r="X1599" s="52"/>
      <c r="Y1599" s="52"/>
      <c r="Z1599" s="52"/>
      <c r="AA1599" s="52"/>
      <c r="AB1599" s="52"/>
      <c r="AC1599" s="52"/>
      <c r="AD1599" s="52"/>
      <c r="AE1599" s="52"/>
      <c r="AF1599" s="52"/>
      <c r="AG1599" s="52"/>
      <c r="AH1599" s="52"/>
      <c r="AI1599" s="52"/>
      <c r="AJ1599" s="52"/>
      <c r="AK1599" s="52"/>
      <c r="AL1599" s="52"/>
      <c r="AM1599" s="52"/>
      <c r="AN1599" s="52"/>
      <c r="AO1599" s="52"/>
      <c r="AP1599" s="52"/>
      <c r="AQ1599" s="52"/>
      <c r="AR1599" s="52"/>
      <c r="AS1599" s="52"/>
      <c r="AT1599" s="52"/>
      <c r="AU1599" s="52"/>
      <c r="AV1599" s="52"/>
      <c r="AW1599" s="52"/>
      <c r="AX1599" s="52"/>
      <c r="AY1599" s="52"/>
      <c r="AZ1599" s="52"/>
      <c r="BA1599" s="52"/>
      <c r="BB1599" s="52"/>
      <c r="BC1599" s="52"/>
      <c r="BD1599" s="52"/>
      <c r="BE1599" s="52"/>
      <c r="BF1599" s="52"/>
      <c r="BG1599" s="52"/>
      <c r="BH1599" s="52"/>
      <c r="BI1599" s="52"/>
      <c r="BJ1599" s="52"/>
      <c r="BK1599" s="52"/>
      <c r="BL1599" s="52"/>
      <c r="BM1599" s="52"/>
      <c r="BN1599" s="52"/>
      <c r="BO1599" s="52"/>
      <c r="BP1599" s="52"/>
      <c r="BQ1599" s="52"/>
      <c r="BR1599" s="52"/>
      <c r="BS1599" s="52"/>
      <c r="BT1599" s="52"/>
      <c r="BU1599" s="52"/>
      <c r="BV1599" s="52"/>
      <c r="BW1599" s="52"/>
      <c r="BX1599" s="52"/>
      <c r="BY1599" s="52"/>
      <c r="BZ1599" s="52"/>
      <c r="CA1599" s="52"/>
      <c r="CB1599" s="52"/>
      <c r="CC1599" s="52"/>
      <c r="CD1599" s="52"/>
      <c r="CE1599" s="52"/>
      <c r="CF1599" s="52"/>
      <c r="CG1599" s="52"/>
      <c r="CH1599" s="52"/>
      <c r="CI1599" s="52"/>
      <c r="CJ1599" s="52"/>
      <c r="CK1599" s="52"/>
      <c r="CL1599" s="52"/>
      <c r="CM1599" s="52"/>
      <c r="CN1599" s="52"/>
      <c r="CO1599" s="52"/>
      <c r="CP1599" s="52"/>
      <c r="CQ1599" s="52"/>
      <c r="CR1599" s="52"/>
      <c r="CS1599" s="52"/>
      <c r="CT1599" s="52"/>
      <c r="CU1599" s="52"/>
      <c r="CV1599" s="52"/>
      <c r="CW1599" s="52"/>
      <c r="CX1599" s="52"/>
      <c r="CY1599" s="52"/>
      <c r="CZ1599" s="52"/>
      <c r="DA1599" s="52"/>
      <c r="DB1599" s="52"/>
      <c r="DC1599" s="52"/>
      <c r="DD1599" s="52"/>
      <c r="DE1599" s="52"/>
      <c r="DF1599" s="52"/>
      <c r="DG1599" s="52"/>
      <c r="DH1599" s="52"/>
      <c r="DI1599" s="52"/>
      <c r="DJ1599" s="52"/>
      <c r="DK1599" s="52"/>
      <c r="DL1599" s="52"/>
      <c r="DM1599" s="52"/>
      <c r="DN1599" s="52"/>
      <c r="DO1599" s="52"/>
      <c r="DP1599" s="52"/>
      <c r="DQ1599" s="52"/>
      <c r="DR1599" s="52"/>
      <c r="DS1599" s="52"/>
      <c r="DT1599" s="52"/>
      <c r="DU1599" s="52"/>
      <c r="DV1599" s="52"/>
      <c r="DW1599" s="52"/>
      <c r="DX1599" s="52"/>
      <c r="DY1599" s="52"/>
    </row>
    <row r="1600" spans="1:129" x14ac:dyDescent="0.25">
      <c r="A1600" s="19" t="s">
        <v>9</v>
      </c>
      <c r="B1600" s="5">
        <v>0</v>
      </c>
      <c r="D1600" s="5">
        <f t="shared" si="255"/>
        <v>0</v>
      </c>
      <c r="F1600" s="5">
        <f t="shared" si="256"/>
        <v>0</v>
      </c>
      <c r="I1600" s="52"/>
      <c r="J1600" s="103"/>
      <c r="K1600" s="55"/>
      <c r="L1600" s="52"/>
      <c r="M1600" s="55"/>
      <c r="N1600" s="52"/>
      <c r="O1600" s="52"/>
      <c r="P1600" s="95"/>
      <c r="Q1600" s="52"/>
      <c r="R1600" s="52"/>
      <c r="S1600" s="52"/>
      <c r="T1600" s="52"/>
      <c r="U1600" s="52"/>
      <c r="V1600" s="52"/>
      <c r="W1600" s="52"/>
      <c r="X1600" s="52"/>
      <c r="Y1600" s="52"/>
      <c r="Z1600" s="52"/>
      <c r="AA1600" s="52"/>
      <c r="AB1600" s="52"/>
      <c r="AC1600" s="52"/>
      <c r="AD1600" s="52"/>
      <c r="AE1600" s="52"/>
      <c r="AF1600" s="52"/>
      <c r="AG1600" s="52"/>
      <c r="AH1600" s="52"/>
      <c r="AI1600" s="52"/>
      <c r="AJ1600" s="52"/>
      <c r="AK1600" s="52"/>
      <c r="AL1600" s="52"/>
      <c r="AM1600" s="52"/>
      <c r="AN1600" s="52"/>
      <c r="AO1600" s="52"/>
      <c r="AP1600" s="52"/>
      <c r="AQ1600" s="52"/>
      <c r="AR1600" s="52"/>
      <c r="AS1600" s="52"/>
      <c r="AT1600" s="52"/>
      <c r="AU1600" s="52"/>
      <c r="AV1600" s="52"/>
      <c r="AW1600" s="52"/>
      <c r="AX1600" s="52"/>
      <c r="AY1600" s="52"/>
      <c r="AZ1600" s="52"/>
      <c r="BA1600" s="52"/>
      <c r="BB1600" s="52"/>
      <c r="BC1600" s="52"/>
      <c r="BD1600" s="52"/>
      <c r="BE1600" s="52"/>
      <c r="BF1600" s="52"/>
      <c r="BG1600" s="52"/>
      <c r="BH1600" s="52"/>
      <c r="BI1600" s="52"/>
      <c r="BJ1600" s="52"/>
      <c r="BK1600" s="52"/>
      <c r="BL1600" s="52"/>
      <c r="BM1600" s="52"/>
      <c r="BN1600" s="52"/>
      <c r="BO1600" s="52"/>
      <c r="BP1600" s="52"/>
      <c r="BQ1600" s="52"/>
      <c r="BR1600" s="52"/>
      <c r="BS1600" s="52"/>
      <c r="BT1600" s="52"/>
      <c r="BU1600" s="52"/>
      <c r="BV1600" s="52"/>
      <c r="BW1600" s="52"/>
      <c r="BX1600" s="52"/>
      <c r="BY1600" s="52"/>
      <c r="BZ1600" s="52"/>
      <c r="CA1600" s="52"/>
      <c r="CB1600" s="52"/>
      <c r="CC1600" s="52"/>
      <c r="CD1600" s="52"/>
      <c r="CE1600" s="52"/>
      <c r="CF1600" s="52"/>
      <c r="CG1600" s="52"/>
      <c r="CH1600" s="52"/>
      <c r="CI1600" s="52"/>
      <c r="CJ1600" s="52"/>
      <c r="CK1600" s="52"/>
      <c r="CL1600" s="52"/>
      <c r="CM1600" s="52"/>
      <c r="CN1600" s="52"/>
      <c r="CO1600" s="52"/>
      <c r="CP1600" s="52"/>
      <c r="CQ1600" s="52"/>
      <c r="CR1600" s="52"/>
      <c r="CS1600" s="52"/>
      <c r="CT1600" s="52"/>
      <c r="CU1600" s="52"/>
      <c r="CV1600" s="52"/>
      <c r="CW1600" s="52"/>
      <c r="CX1600" s="52"/>
      <c r="CY1600" s="52"/>
      <c r="CZ1600" s="52"/>
      <c r="DA1600" s="52"/>
      <c r="DB1600" s="52"/>
      <c r="DC1600" s="52"/>
      <c r="DD1600" s="52"/>
      <c r="DE1600" s="52"/>
      <c r="DF1600" s="52"/>
      <c r="DG1600" s="52"/>
      <c r="DH1600" s="52"/>
      <c r="DI1600" s="52"/>
      <c r="DJ1600" s="52"/>
      <c r="DK1600" s="52"/>
      <c r="DL1600" s="52"/>
      <c r="DM1600" s="52"/>
      <c r="DN1600" s="52"/>
      <c r="DO1600" s="52"/>
      <c r="DP1600" s="52"/>
      <c r="DQ1600" s="52"/>
      <c r="DR1600" s="52"/>
      <c r="DS1600" s="52"/>
      <c r="DT1600" s="52"/>
      <c r="DU1600" s="52"/>
      <c r="DV1600" s="52"/>
      <c r="DW1600" s="52"/>
      <c r="DX1600" s="52"/>
      <c r="DY1600" s="52"/>
    </row>
    <row r="1601" spans="1:129" x14ac:dyDescent="0.25">
      <c r="A1601" s="19" t="s">
        <v>10</v>
      </c>
      <c r="B1601" s="5">
        <v>0</v>
      </c>
      <c r="D1601" s="5">
        <f t="shared" si="255"/>
        <v>0</v>
      </c>
      <c r="F1601" s="5">
        <f t="shared" si="256"/>
        <v>0</v>
      </c>
      <c r="I1601" s="52"/>
      <c r="J1601" s="103"/>
      <c r="K1601" s="55"/>
      <c r="L1601" s="52"/>
      <c r="M1601" s="55"/>
      <c r="N1601" s="52"/>
      <c r="O1601" s="52"/>
      <c r="P1601" s="95"/>
      <c r="Q1601" s="52"/>
      <c r="R1601" s="52"/>
      <c r="S1601" s="52"/>
      <c r="T1601" s="52"/>
      <c r="U1601" s="52"/>
      <c r="V1601" s="52"/>
      <c r="W1601" s="52"/>
      <c r="X1601" s="52"/>
      <c r="Y1601" s="52"/>
      <c r="Z1601" s="52"/>
      <c r="AA1601" s="52"/>
      <c r="AB1601" s="52"/>
      <c r="AC1601" s="52"/>
      <c r="AD1601" s="52"/>
      <c r="AE1601" s="52"/>
      <c r="AF1601" s="52"/>
      <c r="AG1601" s="52"/>
      <c r="AH1601" s="52"/>
      <c r="AI1601" s="52"/>
      <c r="AJ1601" s="52"/>
      <c r="AK1601" s="52"/>
      <c r="AL1601" s="52"/>
      <c r="AM1601" s="52"/>
      <c r="AN1601" s="52"/>
      <c r="AO1601" s="52"/>
      <c r="AP1601" s="52"/>
      <c r="AQ1601" s="52"/>
      <c r="AR1601" s="52"/>
      <c r="AS1601" s="52"/>
      <c r="AT1601" s="52"/>
      <c r="AU1601" s="52"/>
      <c r="AV1601" s="52"/>
      <c r="AW1601" s="52"/>
      <c r="AX1601" s="52"/>
      <c r="AY1601" s="52"/>
      <c r="AZ1601" s="52"/>
      <c r="BA1601" s="52"/>
      <c r="BB1601" s="52"/>
      <c r="BC1601" s="52"/>
      <c r="BD1601" s="52"/>
      <c r="BE1601" s="52"/>
      <c r="BF1601" s="52"/>
      <c r="BG1601" s="52"/>
      <c r="BH1601" s="52"/>
      <c r="BI1601" s="52"/>
      <c r="BJ1601" s="52"/>
      <c r="BK1601" s="52"/>
      <c r="BL1601" s="52"/>
      <c r="BM1601" s="52"/>
      <c r="BN1601" s="52"/>
      <c r="BO1601" s="52"/>
      <c r="BP1601" s="52"/>
      <c r="BQ1601" s="52"/>
      <c r="BR1601" s="52"/>
      <c r="BS1601" s="52"/>
      <c r="BT1601" s="52"/>
      <c r="BU1601" s="52"/>
      <c r="BV1601" s="52"/>
      <c r="BW1601" s="52"/>
      <c r="BX1601" s="52"/>
      <c r="BY1601" s="52"/>
      <c r="BZ1601" s="52"/>
      <c r="CA1601" s="52"/>
      <c r="CB1601" s="52"/>
      <c r="CC1601" s="52"/>
      <c r="CD1601" s="52"/>
      <c r="CE1601" s="52"/>
      <c r="CF1601" s="52"/>
      <c r="CG1601" s="52"/>
      <c r="CH1601" s="52"/>
      <c r="CI1601" s="52"/>
      <c r="CJ1601" s="52"/>
      <c r="CK1601" s="52"/>
      <c r="CL1601" s="52"/>
      <c r="CM1601" s="52"/>
      <c r="CN1601" s="52"/>
      <c r="CO1601" s="52"/>
      <c r="CP1601" s="52"/>
      <c r="CQ1601" s="52"/>
      <c r="CR1601" s="52"/>
      <c r="CS1601" s="52"/>
      <c r="CT1601" s="52"/>
      <c r="CU1601" s="52"/>
      <c r="CV1601" s="52"/>
      <c r="CW1601" s="52"/>
      <c r="CX1601" s="52"/>
      <c r="CY1601" s="52"/>
      <c r="CZ1601" s="52"/>
      <c r="DA1601" s="52"/>
      <c r="DB1601" s="52"/>
      <c r="DC1601" s="52"/>
      <c r="DD1601" s="52"/>
      <c r="DE1601" s="52"/>
      <c r="DF1601" s="52"/>
      <c r="DG1601" s="52"/>
      <c r="DH1601" s="52"/>
      <c r="DI1601" s="52"/>
      <c r="DJ1601" s="52"/>
      <c r="DK1601" s="52"/>
      <c r="DL1601" s="52"/>
      <c r="DM1601" s="52"/>
      <c r="DN1601" s="52"/>
      <c r="DO1601" s="52"/>
      <c r="DP1601" s="52"/>
      <c r="DQ1601" s="52"/>
      <c r="DR1601" s="52"/>
      <c r="DS1601" s="52"/>
      <c r="DT1601" s="52"/>
      <c r="DU1601" s="52"/>
      <c r="DV1601" s="52"/>
      <c r="DW1601" s="52"/>
      <c r="DX1601" s="52"/>
      <c r="DY1601" s="52"/>
    </row>
    <row r="1602" spans="1:129" x14ac:dyDescent="0.25">
      <c r="A1602" s="19" t="s">
        <v>11</v>
      </c>
      <c r="B1602" s="5">
        <v>0</v>
      </c>
      <c r="D1602" s="5">
        <f t="shared" si="255"/>
        <v>0</v>
      </c>
      <c r="F1602" s="5">
        <f t="shared" si="256"/>
        <v>0</v>
      </c>
      <c r="I1602" s="52"/>
      <c r="J1602" s="103"/>
      <c r="K1602" s="55"/>
      <c r="L1602" s="52"/>
      <c r="M1602" s="55"/>
      <c r="N1602" s="52"/>
      <c r="O1602" s="52"/>
      <c r="P1602" s="95"/>
      <c r="Q1602" s="52"/>
      <c r="R1602" s="52"/>
      <c r="S1602" s="52"/>
      <c r="T1602" s="52"/>
      <c r="U1602" s="52"/>
      <c r="V1602" s="52"/>
      <c r="W1602" s="52"/>
      <c r="X1602" s="52"/>
      <c r="Y1602" s="52"/>
      <c r="Z1602" s="52"/>
      <c r="AA1602" s="52"/>
      <c r="AB1602" s="52"/>
      <c r="AC1602" s="52"/>
      <c r="AD1602" s="52"/>
      <c r="AE1602" s="52"/>
      <c r="AF1602" s="52"/>
      <c r="AG1602" s="52"/>
      <c r="AH1602" s="52"/>
      <c r="AI1602" s="52"/>
      <c r="AJ1602" s="52"/>
      <c r="AK1602" s="52"/>
      <c r="AL1602" s="52"/>
      <c r="AM1602" s="52"/>
      <c r="AN1602" s="52"/>
      <c r="AO1602" s="52"/>
      <c r="AP1602" s="52"/>
      <c r="AQ1602" s="52"/>
      <c r="AR1602" s="52"/>
      <c r="AS1602" s="52"/>
      <c r="AT1602" s="52"/>
      <c r="AU1602" s="52"/>
      <c r="AV1602" s="52"/>
      <c r="AW1602" s="52"/>
      <c r="AX1602" s="52"/>
      <c r="AY1602" s="52"/>
      <c r="AZ1602" s="52"/>
      <c r="BA1602" s="52"/>
      <c r="BB1602" s="52"/>
      <c r="BC1602" s="52"/>
      <c r="BD1602" s="52"/>
      <c r="BE1602" s="52"/>
      <c r="BF1602" s="52"/>
      <c r="BG1602" s="52"/>
      <c r="BH1602" s="52"/>
      <c r="BI1602" s="52"/>
      <c r="BJ1602" s="52"/>
      <c r="BK1602" s="52"/>
      <c r="BL1602" s="52"/>
      <c r="BM1602" s="52"/>
      <c r="BN1602" s="52"/>
      <c r="BO1602" s="52"/>
      <c r="BP1602" s="52"/>
      <c r="BQ1602" s="52"/>
      <c r="BR1602" s="52"/>
      <c r="BS1602" s="52"/>
      <c r="BT1602" s="52"/>
      <c r="BU1602" s="52"/>
      <c r="BV1602" s="52"/>
      <c r="BW1602" s="52"/>
      <c r="BX1602" s="52"/>
      <c r="BY1602" s="52"/>
      <c r="BZ1602" s="52"/>
      <c r="CA1602" s="52"/>
      <c r="CB1602" s="52"/>
      <c r="CC1602" s="52"/>
      <c r="CD1602" s="52"/>
      <c r="CE1602" s="52"/>
      <c r="CF1602" s="52"/>
      <c r="CG1602" s="52"/>
      <c r="CH1602" s="52"/>
      <c r="CI1602" s="52"/>
      <c r="CJ1602" s="52"/>
      <c r="CK1602" s="52"/>
      <c r="CL1602" s="52"/>
      <c r="CM1602" s="52"/>
      <c r="CN1602" s="52"/>
      <c r="CO1602" s="52"/>
      <c r="CP1602" s="52"/>
      <c r="CQ1602" s="52"/>
      <c r="CR1602" s="52"/>
      <c r="CS1602" s="52"/>
      <c r="CT1602" s="52"/>
      <c r="CU1602" s="52"/>
      <c r="CV1602" s="52"/>
      <c r="CW1602" s="52"/>
      <c r="CX1602" s="52"/>
      <c r="CY1602" s="52"/>
      <c r="CZ1602" s="52"/>
      <c r="DA1602" s="52"/>
      <c r="DB1602" s="52"/>
      <c r="DC1602" s="52"/>
      <c r="DD1602" s="52"/>
      <c r="DE1602" s="52"/>
      <c r="DF1602" s="52"/>
      <c r="DG1602" s="52"/>
      <c r="DH1602" s="52"/>
      <c r="DI1602" s="52"/>
      <c r="DJ1602" s="52"/>
      <c r="DK1602" s="52"/>
      <c r="DL1602" s="52"/>
      <c r="DM1602" s="52"/>
      <c r="DN1602" s="52"/>
      <c r="DO1602" s="52"/>
      <c r="DP1602" s="52"/>
      <c r="DQ1602" s="52"/>
      <c r="DR1602" s="52"/>
      <c r="DS1602" s="52"/>
      <c r="DT1602" s="52"/>
      <c r="DU1602" s="52"/>
      <c r="DV1602" s="52"/>
      <c r="DW1602" s="52"/>
      <c r="DX1602" s="52"/>
      <c r="DY1602" s="52"/>
    </row>
    <row r="1603" spans="1:129" x14ac:dyDescent="0.25">
      <c r="A1603" s="19" t="s">
        <v>12</v>
      </c>
      <c r="B1603" s="5">
        <v>0</v>
      </c>
      <c r="D1603" s="5">
        <f t="shared" si="255"/>
        <v>0</v>
      </c>
      <c r="F1603" s="5">
        <f t="shared" si="256"/>
        <v>0</v>
      </c>
      <c r="I1603" s="52"/>
      <c r="J1603" s="103"/>
      <c r="K1603" s="55"/>
      <c r="L1603" s="52"/>
      <c r="M1603" s="55"/>
      <c r="N1603" s="52"/>
      <c r="O1603" s="52"/>
      <c r="P1603" s="95"/>
      <c r="Q1603" s="52"/>
      <c r="R1603" s="52"/>
      <c r="S1603" s="52"/>
      <c r="T1603" s="52"/>
      <c r="U1603" s="52"/>
      <c r="V1603" s="52"/>
      <c r="W1603" s="52"/>
      <c r="X1603" s="52"/>
      <c r="Y1603" s="52"/>
      <c r="Z1603" s="52"/>
      <c r="AA1603" s="52"/>
      <c r="AB1603" s="52"/>
      <c r="AC1603" s="52"/>
      <c r="AD1603" s="52"/>
      <c r="AE1603" s="52"/>
      <c r="AF1603" s="52"/>
      <c r="AG1603" s="52"/>
      <c r="AH1603" s="52"/>
      <c r="AI1603" s="52"/>
      <c r="AJ1603" s="52"/>
      <c r="AK1603" s="52"/>
      <c r="AL1603" s="52"/>
      <c r="AM1603" s="52"/>
      <c r="AN1603" s="52"/>
      <c r="AO1603" s="52"/>
      <c r="AP1603" s="52"/>
      <c r="AQ1603" s="52"/>
      <c r="AR1603" s="52"/>
      <c r="AS1603" s="52"/>
      <c r="AT1603" s="52"/>
      <c r="AU1603" s="52"/>
      <c r="AV1603" s="52"/>
      <c r="AW1603" s="52"/>
      <c r="AX1603" s="52"/>
      <c r="AY1603" s="52"/>
      <c r="AZ1603" s="52"/>
      <c r="BA1603" s="52"/>
      <c r="BB1603" s="52"/>
      <c r="BC1603" s="52"/>
      <c r="BD1603" s="52"/>
      <c r="BE1603" s="52"/>
      <c r="BF1603" s="52"/>
      <c r="BG1603" s="52"/>
      <c r="BH1603" s="52"/>
      <c r="BI1603" s="52"/>
      <c r="BJ1603" s="52"/>
      <c r="BK1603" s="52"/>
      <c r="BL1603" s="52"/>
      <c r="BM1603" s="52"/>
      <c r="BN1603" s="52"/>
      <c r="BO1603" s="52"/>
      <c r="BP1603" s="52"/>
      <c r="BQ1603" s="52"/>
      <c r="BR1603" s="52"/>
      <c r="BS1603" s="52"/>
      <c r="BT1603" s="52"/>
      <c r="BU1603" s="52"/>
      <c r="BV1603" s="52"/>
      <c r="BW1603" s="52"/>
      <c r="BX1603" s="52"/>
      <c r="BY1603" s="52"/>
      <c r="BZ1603" s="52"/>
      <c r="CA1603" s="52"/>
      <c r="CB1603" s="52"/>
      <c r="CC1603" s="52"/>
      <c r="CD1603" s="52"/>
      <c r="CE1603" s="52"/>
      <c r="CF1603" s="52"/>
      <c r="CG1603" s="52"/>
      <c r="CH1603" s="52"/>
      <c r="CI1603" s="52"/>
      <c r="CJ1603" s="52"/>
      <c r="CK1603" s="52"/>
      <c r="CL1603" s="52"/>
      <c r="CM1603" s="52"/>
      <c r="CN1603" s="52"/>
      <c r="CO1603" s="52"/>
      <c r="CP1603" s="52"/>
      <c r="CQ1603" s="52"/>
      <c r="CR1603" s="52"/>
      <c r="CS1603" s="52"/>
      <c r="CT1603" s="52"/>
      <c r="CU1603" s="52"/>
      <c r="CV1603" s="52"/>
      <c r="CW1603" s="52"/>
      <c r="CX1603" s="52"/>
      <c r="CY1603" s="52"/>
      <c r="CZ1603" s="52"/>
      <c r="DA1603" s="52"/>
      <c r="DB1603" s="52"/>
      <c r="DC1603" s="52"/>
      <c r="DD1603" s="52"/>
      <c r="DE1603" s="52"/>
      <c r="DF1603" s="52"/>
      <c r="DG1603" s="52"/>
      <c r="DH1603" s="52"/>
      <c r="DI1603" s="52"/>
      <c r="DJ1603" s="52"/>
      <c r="DK1603" s="52"/>
      <c r="DL1603" s="52"/>
      <c r="DM1603" s="52"/>
      <c r="DN1603" s="52"/>
      <c r="DO1603" s="52"/>
      <c r="DP1603" s="52"/>
      <c r="DQ1603" s="52"/>
      <c r="DR1603" s="52"/>
      <c r="DS1603" s="52"/>
      <c r="DT1603" s="52"/>
      <c r="DU1603" s="52"/>
      <c r="DV1603" s="52"/>
      <c r="DW1603" s="52"/>
      <c r="DX1603" s="52"/>
      <c r="DY1603" s="52"/>
    </row>
    <row r="1604" spans="1:129" x14ac:dyDescent="0.25">
      <c r="A1604" s="19" t="s">
        <v>13</v>
      </c>
      <c r="B1604" s="118">
        <f>800</f>
        <v>800</v>
      </c>
      <c r="D1604" s="5">
        <f t="shared" si="255"/>
        <v>46</v>
      </c>
      <c r="F1604" s="5">
        <f t="shared" si="256"/>
        <v>754</v>
      </c>
      <c r="I1604" s="52"/>
      <c r="J1604" s="103"/>
      <c r="K1604" s="55"/>
      <c r="L1604" s="52"/>
      <c r="M1604" s="55">
        <f>754</f>
        <v>754</v>
      </c>
      <c r="N1604" s="52"/>
      <c r="O1604" s="52"/>
      <c r="P1604" s="95"/>
      <c r="Q1604" s="52"/>
      <c r="R1604" s="52"/>
      <c r="S1604" s="52"/>
      <c r="T1604" s="52"/>
      <c r="U1604" s="52"/>
      <c r="V1604" s="52"/>
      <c r="W1604" s="52"/>
      <c r="X1604" s="52"/>
      <c r="Y1604" s="52"/>
      <c r="Z1604" s="52"/>
      <c r="AA1604" s="52"/>
      <c r="AB1604" s="52"/>
      <c r="AC1604" s="52"/>
      <c r="AD1604" s="52"/>
      <c r="AE1604" s="52"/>
      <c r="AF1604" s="52"/>
      <c r="AG1604" s="52"/>
      <c r="AH1604" s="52"/>
      <c r="AI1604" s="52"/>
      <c r="AJ1604" s="52"/>
      <c r="AK1604" s="52"/>
      <c r="AL1604" s="52"/>
      <c r="AM1604" s="52"/>
      <c r="AN1604" s="52"/>
      <c r="AO1604" s="52"/>
      <c r="AP1604" s="52"/>
      <c r="AQ1604" s="52"/>
      <c r="AR1604" s="52"/>
      <c r="AS1604" s="52"/>
      <c r="AT1604" s="52"/>
      <c r="AU1604" s="52"/>
      <c r="AV1604" s="52"/>
      <c r="AW1604" s="52"/>
      <c r="AX1604" s="52"/>
      <c r="AY1604" s="52"/>
      <c r="AZ1604" s="52"/>
      <c r="BA1604" s="52"/>
      <c r="BB1604" s="52"/>
      <c r="BC1604" s="52"/>
      <c r="BD1604" s="52"/>
      <c r="BE1604" s="52"/>
      <c r="BF1604" s="52"/>
      <c r="BG1604" s="52"/>
      <c r="BH1604" s="52"/>
      <c r="BI1604" s="52"/>
      <c r="BJ1604" s="52"/>
      <c r="BK1604" s="52"/>
      <c r="BL1604" s="52"/>
      <c r="BM1604" s="52"/>
      <c r="BN1604" s="52"/>
      <c r="BO1604" s="52"/>
      <c r="BP1604" s="52"/>
      <c r="BQ1604" s="52"/>
      <c r="BR1604" s="52"/>
      <c r="BS1604" s="52"/>
      <c r="BT1604" s="52"/>
      <c r="BU1604" s="52"/>
      <c r="BV1604" s="52"/>
      <c r="BW1604" s="52"/>
      <c r="BX1604" s="52"/>
      <c r="BY1604" s="52"/>
      <c r="BZ1604" s="52"/>
      <c r="CA1604" s="52"/>
      <c r="CB1604" s="52"/>
      <c r="CC1604" s="52"/>
      <c r="CD1604" s="52"/>
      <c r="CE1604" s="52"/>
      <c r="CF1604" s="52"/>
      <c r="CG1604" s="52"/>
      <c r="CH1604" s="52"/>
      <c r="CI1604" s="52"/>
      <c r="CJ1604" s="52"/>
      <c r="CK1604" s="52"/>
      <c r="CL1604" s="52"/>
      <c r="CM1604" s="52"/>
      <c r="CN1604" s="52"/>
      <c r="CO1604" s="52"/>
      <c r="CP1604" s="52"/>
      <c r="CQ1604" s="52"/>
      <c r="CR1604" s="52"/>
      <c r="CS1604" s="52"/>
      <c r="CT1604" s="52"/>
      <c r="CU1604" s="52"/>
      <c r="CV1604" s="52"/>
      <c r="CW1604" s="52"/>
      <c r="CX1604" s="52"/>
      <c r="CY1604" s="52"/>
      <c r="CZ1604" s="52"/>
      <c r="DA1604" s="52"/>
      <c r="DB1604" s="52"/>
      <c r="DC1604" s="52"/>
      <c r="DD1604" s="52"/>
      <c r="DE1604" s="52"/>
      <c r="DF1604" s="52"/>
      <c r="DG1604" s="52"/>
      <c r="DH1604" s="52"/>
      <c r="DI1604" s="52"/>
      <c r="DJ1604" s="52"/>
      <c r="DK1604" s="52"/>
      <c r="DL1604" s="52"/>
      <c r="DM1604" s="52"/>
      <c r="DN1604" s="52"/>
      <c r="DO1604" s="52"/>
      <c r="DP1604" s="52"/>
      <c r="DQ1604" s="52"/>
      <c r="DR1604" s="52"/>
      <c r="DS1604" s="52"/>
      <c r="DT1604" s="52"/>
      <c r="DU1604" s="52"/>
      <c r="DV1604" s="52"/>
      <c r="DW1604" s="52"/>
      <c r="DX1604" s="52"/>
      <c r="DY1604" s="52"/>
    </row>
    <row r="1605" spans="1:129" x14ac:dyDescent="0.25">
      <c r="A1605" s="19" t="s">
        <v>14</v>
      </c>
      <c r="B1605" s="5">
        <v>0</v>
      </c>
      <c r="D1605" s="5">
        <f t="shared" si="255"/>
        <v>0</v>
      </c>
      <c r="F1605" s="5">
        <f t="shared" si="256"/>
        <v>0</v>
      </c>
      <c r="I1605" s="52"/>
      <c r="J1605" s="103"/>
      <c r="K1605" s="55"/>
      <c r="L1605" s="52"/>
      <c r="M1605" s="55"/>
      <c r="N1605" s="52"/>
      <c r="O1605" s="52"/>
      <c r="P1605" s="95"/>
      <c r="Q1605" s="52"/>
      <c r="R1605" s="52"/>
      <c r="S1605" s="52"/>
      <c r="T1605" s="52"/>
      <c r="U1605" s="52"/>
      <c r="V1605" s="52"/>
      <c r="W1605" s="52"/>
      <c r="X1605" s="52"/>
      <c r="Y1605" s="52"/>
      <c r="Z1605" s="52"/>
      <c r="AA1605" s="52"/>
      <c r="AB1605" s="52"/>
      <c r="AC1605" s="52"/>
      <c r="AD1605" s="52"/>
      <c r="AE1605" s="52"/>
      <c r="AF1605" s="52"/>
      <c r="AG1605" s="52"/>
      <c r="AH1605" s="52"/>
      <c r="AI1605" s="52"/>
      <c r="AJ1605" s="52"/>
      <c r="AK1605" s="52"/>
      <c r="AL1605" s="52"/>
      <c r="AM1605" s="52"/>
      <c r="AN1605" s="52"/>
      <c r="AO1605" s="52"/>
      <c r="AP1605" s="52"/>
      <c r="AQ1605" s="52"/>
      <c r="AR1605" s="52"/>
      <c r="AS1605" s="52"/>
      <c r="AT1605" s="52"/>
      <c r="AU1605" s="52"/>
      <c r="AV1605" s="52"/>
      <c r="AW1605" s="52"/>
      <c r="AX1605" s="52"/>
      <c r="AY1605" s="52"/>
      <c r="AZ1605" s="52"/>
      <c r="BA1605" s="52"/>
      <c r="BB1605" s="52"/>
      <c r="BC1605" s="52"/>
      <c r="BD1605" s="52"/>
      <c r="BE1605" s="52"/>
      <c r="BF1605" s="52"/>
      <c r="BG1605" s="52"/>
      <c r="BH1605" s="52"/>
      <c r="BI1605" s="52"/>
      <c r="BJ1605" s="52"/>
      <c r="BK1605" s="52"/>
      <c r="BL1605" s="52"/>
      <c r="BM1605" s="52"/>
      <c r="BN1605" s="52"/>
      <c r="BO1605" s="52"/>
      <c r="BP1605" s="52"/>
      <c r="BQ1605" s="52"/>
      <c r="BR1605" s="52"/>
      <c r="BS1605" s="52"/>
      <c r="BT1605" s="52"/>
      <c r="BU1605" s="52"/>
      <c r="BV1605" s="52"/>
      <c r="BW1605" s="52"/>
      <c r="BX1605" s="52"/>
      <c r="BY1605" s="52"/>
      <c r="BZ1605" s="52"/>
      <c r="CA1605" s="52"/>
      <c r="CB1605" s="52"/>
      <c r="CC1605" s="52"/>
      <c r="CD1605" s="52"/>
      <c r="CE1605" s="52"/>
      <c r="CF1605" s="52"/>
      <c r="CG1605" s="52"/>
      <c r="CH1605" s="52"/>
      <c r="CI1605" s="52"/>
      <c r="CJ1605" s="52"/>
      <c r="CK1605" s="52"/>
      <c r="CL1605" s="52"/>
      <c r="CM1605" s="52"/>
      <c r="CN1605" s="52"/>
      <c r="CO1605" s="52"/>
      <c r="CP1605" s="52"/>
      <c r="CQ1605" s="52"/>
      <c r="CR1605" s="52"/>
      <c r="CS1605" s="52"/>
      <c r="CT1605" s="52"/>
      <c r="CU1605" s="52"/>
      <c r="CV1605" s="52"/>
      <c r="CW1605" s="52"/>
      <c r="CX1605" s="52"/>
      <c r="CY1605" s="52"/>
      <c r="CZ1605" s="52"/>
      <c r="DA1605" s="52"/>
      <c r="DB1605" s="52"/>
      <c r="DC1605" s="52"/>
      <c r="DD1605" s="52"/>
      <c r="DE1605" s="52"/>
      <c r="DF1605" s="52"/>
      <c r="DG1605" s="52"/>
      <c r="DH1605" s="52"/>
      <c r="DI1605" s="52"/>
      <c r="DJ1605" s="52"/>
      <c r="DK1605" s="52"/>
      <c r="DL1605" s="52"/>
      <c r="DM1605" s="52"/>
      <c r="DN1605" s="52"/>
      <c r="DO1605" s="52"/>
      <c r="DP1605" s="52"/>
      <c r="DQ1605" s="52"/>
      <c r="DR1605" s="52"/>
      <c r="DS1605" s="52"/>
      <c r="DT1605" s="52"/>
      <c r="DU1605" s="52"/>
      <c r="DV1605" s="52"/>
      <c r="DW1605" s="52"/>
      <c r="DX1605" s="52"/>
      <c r="DY1605" s="52"/>
    </row>
    <row r="1606" spans="1:129" x14ac:dyDescent="0.25">
      <c r="A1606" s="19" t="s">
        <v>15</v>
      </c>
      <c r="B1606" s="5">
        <v>0</v>
      </c>
      <c r="D1606" s="5">
        <f t="shared" si="255"/>
        <v>0</v>
      </c>
      <c r="F1606" s="5">
        <f t="shared" si="256"/>
        <v>0</v>
      </c>
      <c r="I1606" s="52"/>
      <c r="J1606" s="103"/>
      <c r="K1606" s="55"/>
      <c r="L1606" s="52"/>
      <c r="M1606" s="55"/>
      <c r="N1606" s="52"/>
      <c r="O1606" s="52"/>
      <c r="P1606" s="95"/>
      <c r="Q1606" s="52"/>
      <c r="R1606" s="52"/>
      <c r="S1606" s="52"/>
      <c r="T1606" s="52"/>
      <c r="U1606" s="52"/>
      <c r="V1606" s="52"/>
      <c r="W1606" s="52"/>
      <c r="X1606" s="52"/>
      <c r="Y1606" s="52"/>
      <c r="Z1606" s="52"/>
      <c r="AA1606" s="52"/>
      <c r="AB1606" s="52"/>
      <c r="AC1606" s="52"/>
      <c r="AD1606" s="52"/>
      <c r="AE1606" s="52"/>
      <c r="AF1606" s="52"/>
      <c r="AG1606" s="52"/>
      <c r="AH1606" s="52"/>
      <c r="AI1606" s="52"/>
      <c r="AJ1606" s="52"/>
      <c r="AK1606" s="52"/>
      <c r="AL1606" s="52"/>
      <c r="AM1606" s="52"/>
      <c r="AN1606" s="52"/>
      <c r="AO1606" s="52"/>
      <c r="AP1606" s="52"/>
      <c r="AQ1606" s="52"/>
      <c r="AR1606" s="52"/>
      <c r="AS1606" s="52"/>
      <c r="AT1606" s="52"/>
      <c r="AU1606" s="52"/>
      <c r="AV1606" s="52"/>
      <c r="AW1606" s="52"/>
      <c r="AX1606" s="52"/>
      <c r="AY1606" s="52"/>
      <c r="AZ1606" s="52"/>
      <c r="BA1606" s="52"/>
      <c r="BB1606" s="52"/>
      <c r="BC1606" s="52"/>
      <c r="BD1606" s="52"/>
      <c r="BE1606" s="52"/>
      <c r="BF1606" s="52"/>
      <c r="BG1606" s="52"/>
      <c r="BH1606" s="52"/>
      <c r="BI1606" s="52"/>
      <c r="BJ1606" s="52"/>
      <c r="BK1606" s="52"/>
      <c r="BL1606" s="52"/>
      <c r="BM1606" s="52"/>
      <c r="BN1606" s="52"/>
      <c r="BO1606" s="52"/>
      <c r="BP1606" s="52"/>
      <c r="BQ1606" s="52"/>
      <c r="BR1606" s="52"/>
      <c r="BS1606" s="52"/>
      <c r="BT1606" s="52"/>
      <c r="BU1606" s="52"/>
      <c r="BV1606" s="52"/>
      <c r="BW1606" s="52"/>
      <c r="BX1606" s="52"/>
      <c r="BY1606" s="52"/>
      <c r="BZ1606" s="52"/>
      <c r="CA1606" s="52"/>
      <c r="CB1606" s="52"/>
      <c r="CC1606" s="52"/>
      <c r="CD1606" s="52"/>
      <c r="CE1606" s="52"/>
      <c r="CF1606" s="52"/>
      <c r="CG1606" s="52"/>
      <c r="CH1606" s="52"/>
      <c r="CI1606" s="52"/>
      <c r="CJ1606" s="52"/>
      <c r="CK1606" s="52"/>
      <c r="CL1606" s="52"/>
      <c r="CM1606" s="52"/>
      <c r="CN1606" s="52"/>
      <c r="CO1606" s="52"/>
      <c r="CP1606" s="52"/>
      <c r="CQ1606" s="52"/>
      <c r="CR1606" s="52"/>
      <c r="CS1606" s="52"/>
      <c r="CT1606" s="52"/>
      <c r="CU1606" s="52"/>
      <c r="CV1606" s="52"/>
      <c r="CW1606" s="52"/>
      <c r="CX1606" s="52"/>
      <c r="CY1606" s="52"/>
      <c r="CZ1606" s="52"/>
      <c r="DA1606" s="52"/>
      <c r="DB1606" s="52"/>
      <c r="DC1606" s="52"/>
      <c r="DD1606" s="52"/>
      <c r="DE1606" s="52"/>
      <c r="DF1606" s="52"/>
      <c r="DG1606" s="52"/>
      <c r="DH1606" s="52"/>
      <c r="DI1606" s="52"/>
      <c r="DJ1606" s="52"/>
      <c r="DK1606" s="52"/>
      <c r="DL1606" s="52"/>
      <c r="DM1606" s="52"/>
      <c r="DN1606" s="52"/>
      <c r="DO1606" s="52"/>
      <c r="DP1606" s="52"/>
      <c r="DQ1606" s="52"/>
      <c r="DR1606" s="52"/>
      <c r="DS1606" s="52"/>
      <c r="DT1606" s="52"/>
      <c r="DU1606" s="52"/>
      <c r="DV1606" s="52"/>
      <c r="DW1606" s="52"/>
      <c r="DX1606" s="52"/>
      <c r="DY1606" s="52"/>
    </row>
    <row r="1607" spans="1:129" x14ac:dyDescent="0.25">
      <c r="A1607" s="6" t="s">
        <v>16</v>
      </c>
      <c r="B1607" s="7">
        <f>SUM(B1595:B1606)</f>
        <v>900</v>
      </c>
      <c r="D1607" s="23">
        <f>SUM(D1595:D1606)</f>
        <v>146</v>
      </c>
      <c r="F1607" s="7">
        <f>SUM(F1595:F1606)</f>
        <v>754</v>
      </c>
      <c r="I1607" s="52"/>
      <c r="J1607" s="103"/>
      <c r="K1607" s="55"/>
      <c r="L1607" s="52"/>
      <c r="M1607" s="55"/>
      <c r="N1607" s="52"/>
      <c r="O1607" s="52"/>
      <c r="P1607" s="95"/>
      <c r="Q1607" s="52"/>
      <c r="R1607" s="52"/>
      <c r="S1607" s="52"/>
      <c r="T1607" s="52"/>
      <c r="U1607" s="52"/>
      <c r="V1607" s="52"/>
      <c r="W1607" s="52"/>
      <c r="X1607" s="52"/>
      <c r="Y1607" s="52"/>
      <c r="Z1607" s="52"/>
      <c r="AA1607" s="52"/>
      <c r="AB1607" s="52"/>
      <c r="AC1607" s="52"/>
      <c r="AD1607" s="52"/>
      <c r="AE1607" s="52"/>
      <c r="AF1607" s="52"/>
      <c r="AG1607" s="52"/>
      <c r="AH1607" s="52"/>
      <c r="AI1607" s="52"/>
      <c r="AJ1607" s="52"/>
      <c r="AK1607" s="52"/>
      <c r="AL1607" s="52"/>
      <c r="AM1607" s="52"/>
      <c r="AN1607" s="52"/>
      <c r="AO1607" s="52"/>
      <c r="AP1607" s="52"/>
      <c r="AQ1607" s="52"/>
      <c r="AR1607" s="52"/>
      <c r="AS1607" s="52"/>
      <c r="AT1607" s="52"/>
      <c r="AU1607" s="52"/>
      <c r="AV1607" s="52"/>
      <c r="AW1607" s="52"/>
      <c r="AX1607" s="52"/>
      <c r="AY1607" s="52"/>
      <c r="AZ1607" s="52"/>
      <c r="BA1607" s="52"/>
      <c r="BB1607" s="52"/>
      <c r="BC1607" s="52"/>
      <c r="BD1607" s="52"/>
      <c r="BE1607" s="52"/>
      <c r="BF1607" s="52"/>
      <c r="BG1607" s="52"/>
      <c r="BH1607" s="52"/>
      <c r="BI1607" s="52"/>
      <c r="BJ1607" s="52"/>
      <c r="BK1607" s="52"/>
      <c r="BL1607" s="52"/>
      <c r="BM1607" s="52"/>
      <c r="BN1607" s="52"/>
      <c r="BO1607" s="52"/>
      <c r="BP1607" s="52"/>
      <c r="BQ1607" s="52"/>
      <c r="BR1607" s="52"/>
      <c r="BS1607" s="52"/>
      <c r="BT1607" s="52"/>
      <c r="BU1607" s="52"/>
      <c r="BV1607" s="52"/>
      <c r="BW1607" s="52"/>
      <c r="BX1607" s="52"/>
      <c r="BY1607" s="52"/>
      <c r="BZ1607" s="52"/>
      <c r="CA1607" s="52"/>
      <c r="CB1607" s="52"/>
      <c r="CC1607" s="52"/>
      <c r="CD1607" s="52"/>
      <c r="CE1607" s="52"/>
      <c r="CF1607" s="52"/>
      <c r="CG1607" s="52"/>
      <c r="CH1607" s="52"/>
      <c r="CI1607" s="52"/>
      <c r="CJ1607" s="52"/>
      <c r="CK1607" s="52"/>
      <c r="CL1607" s="52"/>
      <c r="CM1607" s="52"/>
      <c r="CN1607" s="52"/>
      <c r="CO1607" s="52"/>
      <c r="CP1607" s="52"/>
      <c r="CQ1607" s="52"/>
      <c r="CR1607" s="52"/>
      <c r="CS1607" s="52"/>
      <c r="CT1607" s="52"/>
      <c r="CU1607" s="52"/>
      <c r="CV1607" s="52"/>
      <c r="CW1607" s="52"/>
      <c r="CX1607" s="52"/>
      <c r="CY1607" s="52"/>
      <c r="CZ1607" s="52"/>
      <c r="DA1607" s="52"/>
      <c r="DB1607" s="52"/>
      <c r="DC1607" s="52"/>
      <c r="DD1607" s="52"/>
      <c r="DE1607" s="52"/>
      <c r="DF1607" s="52"/>
      <c r="DG1607" s="52"/>
      <c r="DH1607" s="52"/>
      <c r="DI1607" s="52"/>
      <c r="DJ1607" s="52"/>
      <c r="DK1607" s="52"/>
      <c r="DL1607" s="52"/>
      <c r="DM1607" s="52"/>
      <c r="DN1607" s="52"/>
      <c r="DO1607" s="52"/>
      <c r="DP1607" s="52"/>
      <c r="DQ1607" s="52"/>
      <c r="DR1607" s="52"/>
      <c r="DS1607" s="52"/>
      <c r="DT1607" s="52"/>
      <c r="DU1607" s="52"/>
      <c r="DV1607" s="52"/>
      <c r="DW1607" s="52"/>
      <c r="DX1607" s="52"/>
      <c r="DY1607" s="52"/>
    </row>
    <row r="1608" spans="1:129" x14ac:dyDescent="0.25">
      <c r="I1608" s="52"/>
      <c r="J1608" s="103"/>
      <c r="K1608" s="55"/>
      <c r="L1608" s="52"/>
      <c r="M1608" s="55"/>
      <c r="N1608" s="52"/>
      <c r="O1608" s="52"/>
      <c r="P1608" s="95"/>
      <c r="Q1608" s="52"/>
      <c r="R1608" s="52"/>
      <c r="S1608" s="52"/>
      <c r="T1608" s="52"/>
      <c r="U1608" s="52"/>
      <c r="V1608" s="52"/>
      <c r="W1608" s="52"/>
      <c r="X1608" s="52"/>
      <c r="Y1608" s="52"/>
      <c r="Z1608" s="52"/>
      <c r="AA1608" s="52"/>
      <c r="AB1608" s="52"/>
      <c r="AC1608" s="52"/>
      <c r="AD1608" s="52"/>
      <c r="AE1608" s="52"/>
      <c r="AF1608" s="52"/>
      <c r="AG1608" s="52"/>
      <c r="AH1608" s="52"/>
      <c r="AI1608" s="52"/>
      <c r="AJ1608" s="52"/>
      <c r="AK1608" s="52"/>
      <c r="AL1608" s="52"/>
      <c r="AM1608" s="52"/>
      <c r="AN1608" s="52"/>
      <c r="AO1608" s="52"/>
      <c r="AP1608" s="52"/>
      <c r="AQ1608" s="52"/>
      <c r="AR1608" s="52"/>
      <c r="AS1608" s="52"/>
      <c r="AT1608" s="52"/>
      <c r="AU1608" s="52"/>
      <c r="AV1608" s="52"/>
      <c r="AW1608" s="52"/>
      <c r="AX1608" s="52"/>
      <c r="AY1608" s="52"/>
      <c r="AZ1608" s="52"/>
      <c r="BA1608" s="52"/>
      <c r="BB1608" s="52"/>
      <c r="BC1608" s="52"/>
      <c r="BD1608" s="52"/>
      <c r="BE1608" s="52"/>
      <c r="BF1608" s="52"/>
      <c r="BG1608" s="52"/>
      <c r="BH1608" s="52"/>
      <c r="BI1608" s="52"/>
      <c r="BJ1608" s="52"/>
      <c r="BK1608" s="52"/>
      <c r="BL1608" s="52"/>
      <c r="BM1608" s="52"/>
      <c r="BN1608" s="52"/>
      <c r="BO1608" s="52"/>
      <c r="BP1608" s="52"/>
      <c r="BQ1608" s="52"/>
      <c r="BR1608" s="52"/>
      <c r="BS1608" s="52"/>
      <c r="BT1608" s="52"/>
      <c r="BU1608" s="52"/>
      <c r="BV1608" s="52"/>
      <c r="BW1608" s="52"/>
      <c r="BX1608" s="52"/>
      <c r="BY1608" s="52"/>
      <c r="BZ1608" s="52"/>
      <c r="CA1608" s="52"/>
      <c r="CB1608" s="52"/>
      <c r="CC1608" s="52"/>
      <c r="CD1608" s="52"/>
      <c r="CE1608" s="52"/>
      <c r="CF1608" s="52"/>
      <c r="CG1608" s="52"/>
      <c r="CH1608" s="52"/>
      <c r="CI1608" s="52"/>
      <c r="CJ1608" s="52"/>
      <c r="CK1608" s="52"/>
      <c r="CL1608" s="52"/>
      <c r="CM1608" s="52"/>
      <c r="CN1608" s="52"/>
      <c r="CO1608" s="52"/>
      <c r="CP1608" s="52"/>
      <c r="CQ1608" s="52"/>
      <c r="CR1608" s="52"/>
      <c r="CS1608" s="52"/>
      <c r="CT1608" s="52"/>
      <c r="CU1608" s="52"/>
      <c r="CV1608" s="52"/>
      <c r="CW1608" s="52"/>
      <c r="CX1608" s="52"/>
      <c r="CY1608" s="52"/>
      <c r="CZ1608" s="52"/>
      <c r="DA1608" s="52"/>
      <c r="DB1608" s="52"/>
      <c r="DC1608" s="52"/>
      <c r="DD1608" s="52"/>
      <c r="DE1608" s="52"/>
      <c r="DF1608" s="52"/>
      <c r="DG1608" s="52"/>
      <c r="DH1608" s="52"/>
      <c r="DI1608" s="52"/>
      <c r="DJ1608" s="52"/>
      <c r="DK1608" s="52"/>
      <c r="DL1608" s="52"/>
      <c r="DM1608" s="52"/>
      <c r="DN1608" s="52"/>
      <c r="DO1608" s="52"/>
      <c r="DP1608" s="52"/>
      <c r="DQ1608" s="52"/>
      <c r="DR1608" s="52"/>
      <c r="DS1608" s="52"/>
      <c r="DT1608" s="52"/>
      <c r="DU1608" s="52"/>
      <c r="DV1608" s="52"/>
      <c r="DW1608" s="52"/>
      <c r="DX1608" s="52"/>
      <c r="DY1608" s="52"/>
    </row>
    <row r="1609" spans="1:129" x14ac:dyDescent="0.25">
      <c r="I1609" s="52"/>
      <c r="J1609" s="103"/>
      <c r="K1609" s="55"/>
      <c r="L1609" s="52"/>
      <c r="M1609" s="55"/>
      <c r="N1609" s="52"/>
      <c r="O1609" s="52"/>
      <c r="P1609" s="95"/>
      <c r="Q1609" s="52"/>
      <c r="R1609" s="52"/>
      <c r="S1609" s="52"/>
      <c r="T1609" s="52"/>
      <c r="U1609" s="52"/>
      <c r="V1609" s="52"/>
      <c r="W1609" s="52"/>
      <c r="X1609" s="52"/>
      <c r="Y1609" s="52"/>
      <c r="Z1609" s="52"/>
      <c r="AA1609" s="52"/>
      <c r="AB1609" s="52"/>
      <c r="AC1609" s="52"/>
      <c r="AD1609" s="52"/>
      <c r="AE1609" s="52"/>
      <c r="AF1609" s="52"/>
      <c r="AG1609" s="52"/>
      <c r="AH1609" s="52"/>
      <c r="AI1609" s="52"/>
      <c r="AJ1609" s="52"/>
      <c r="AK1609" s="52"/>
      <c r="AL1609" s="52"/>
      <c r="AM1609" s="52"/>
      <c r="AN1609" s="52"/>
      <c r="AO1609" s="52"/>
      <c r="AP1609" s="52"/>
      <c r="AQ1609" s="52"/>
      <c r="AR1609" s="52"/>
      <c r="AS1609" s="52"/>
      <c r="AT1609" s="52"/>
      <c r="AU1609" s="52"/>
      <c r="AV1609" s="52"/>
      <c r="AW1609" s="52"/>
      <c r="AX1609" s="52"/>
      <c r="AY1609" s="52"/>
      <c r="AZ1609" s="52"/>
      <c r="BA1609" s="52"/>
      <c r="BB1609" s="52"/>
      <c r="BC1609" s="52"/>
      <c r="BD1609" s="52"/>
      <c r="BE1609" s="52"/>
      <c r="BF1609" s="52"/>
      <c r="BG1609" s="52"/>
      <c r="BH1609" s="52"/>
      <c r="BI1609" s="52"/>
      <c r="BJ1609" s="52"/>
      <c r="BK1609" s="52"/>
      <c r="BL1609" s="52"/>
      <c r="BM1609" s="52"/>
      <c r="BN1609" s="52"/>
      <c r="BO1609" s="52"/>
      <c r="BP1609" s="52"/>
      <c r="BQ1609" s="52"/>
      <c r="BR1609" s="52"/>
      <c r="BS1609" s="52"/>
      <c r="BT1609" s="52"/>
      <c r="BU1609" s="52"/>
      <c r="BV1609" s="52"/>
      <c r="BW1609" s="52"/>
      <c r="BX1609" s="52"/>
      <c r="BY1609" s="52"/>
      <c r="BZ1609" s="52"/>
      <c r="CA1609" s="52"/>
      <c r="CB1609" s="52"/>
      <c r="CC1609" s="52"/>
      <c r="CD1609" s="52"/>
      <c r="CE1609" s="52"/>
      <c r="CF1609" s="52"/>
      <c r="CG1609" s="52"/>
      <c r="CH1609" s="52"/>
      <c r="CI1609" s="52"/>
      <c r="CJ1609" s="52"/>
      <c r="CK1609" s="52"/>
      <c r="CL1609" s="52"/>
      <c r="CM1609" s="52"/>
      <c r="CN1609" s="52"/>
      <c r="CO1609" s="52"/>
      <c r="CP1609" s="52"/>
      <c r="CQ1609" s="52"/>
      <c r="CR1609" s="52"/>
      <c r="CS1609" s="52"/>
      <c r="CT1609" s="52"/>
      <c r="CU1609" s="52"/>
      <c r="CV1609" s="52"/>
      <c r="CW1609" s="52"/>
      <c r="CX1609" s="52"/>
      <c r="CY1609" s="52"/>
      <c r="CZ1609" s="52"/>
      <c r="DA1609" s="52"/>
      <c r="DB1609" s="52"/>
      <c r="DC1609" s="52"/>
      <c r="DD1609" s="52"/>
      <c r="DE1609" s="52"/>
      <c r="DF1609" s="52"/>
      <c r="DG1609" s="52"/>
      <c r="DH1609" s="52"/>
      <c r="DI1609" s="52"/>
      <c r="DJ1609" s="52"/>
      <c r="DK1609" s="52"/>
      <c r="DL1609" s="52"/>
      <c r="DM1609" s="52"/>
      <c r="DN1609" s="52"/>
      <c r="DO1609" s="52"/>
      <c r="DP1609" s="52"/>
      <c r="DQ1609" s="52"/>
      <c r="DR1609" s="52"/>
      <c r="DS1609" s="52"/>
      <c r="DT1609" s="52"/>
      <c r="DU1609" s="52"/>
      <c r="DV1609" s="52"/>
      <c r="DW1609" s="52"/>
      <c r="DX1609" s="52"/>
      <c r="DY1609" s="52"/>
    </row>
    <row r="1610" spans="1:129" ht="20.100000000000001" customHeight="1" x14ac:dyDescent="0.25">
      <c r="A1610" s="22">
        <v>35901</v>
      </c>
      <c r="B1610" s="173" t="s">
        <v>98</v>
      </c>
      <c r="C1610" s="173"/>
      <c r="D1610" s="173"/>
      <c r="E1610" s="173"/>
      <c r="F1610" s="173"/>
      <c r="G1610" s="173"/>
      <c r="H1610" s="173"/>
      <c r="I1610" s="52"/>
      <c r="J1610" s="103"/>
      <c r="K1610" s="55"/>
      <c r="L1610" s="52"/>
      <c r="M1610" s="55"/>
      <c r="N1610" s="52"/>
      <c r="O1610" s="52"/>
      <c r="P1610" s="95"/>
      <c r="Q1610" s="52"/>
      <c r="R1610" s="52"/>
      <c r="S1610" s="52"/>
      <c r="T1610" s="52"/>
      <c r="U1610" s="52"/>
      <c r="V1610" s="52"/>
      <c r="W1610" s="52"/>
      <c r="X1610" s="52"/>
      <c r="Y1610" s="52"/>
      <c r="Z1610" s="52"/>
      <c r="AA1610" s="52"/>
      <c r="AB1610" s="52"/>
      <c r="AC1610" s="52"/>
      <c r="AD1610" s="52"/>
      <c r="AE1610" s="52"/>
      <c r="AF1610" s="52"/>
      <c r="AG1610" s="52"/>
      <c r="AH1610" s="52"/>
      <c r="AI1610" s="52"/>
      <c r="AJ1610" s="52"/>
      <c r="AK1610" s="52"/>
      <c r="AL1610" s="52"/>
      <c r="AM1610" s="52"/>
      <c r="AN1610" s="52"/>
      <c r="AO1610" s="52"/>
      <c r="AP1610" s="52"/>
      <c r="AQ1610" s="52"/>
      <c r="AR1610" s="52"/>
      <c r="AS1610" s="52"/>
      <c r="AT1610" s="52"/>
      <c r="AU1610" s="52"/>
      <c r="AV1610" s="52"/>
      <c r="AW1610" s="52"/>
      <c r="AX1610" s="52"/>
      <c r="AY1610" s="52"/>
      <c r="AZ1610" s="52"/>
      <c r="BA1610" s="52"/>
      <c r="BB1610" s="52"/>
      <c r="BC1610" s="52"/>
      <c r="BD1610" s="52"/>
      <c r="BE1610" s="52"/>
      <c r="BF1610" s="52"/>
      <c r="BG1610" s="52"/>
      <c r="BH1610" s="52"/>
      <c r="BI1610" s="52"/>
      <c r="BJ1610" s="52"/>
      <c r="BK1610" s="52"/>
      <c r="BL1610" s="52"/>
      <c r="BM1610" s="52"/>
      <c r="BN1610" s="52"/>
      <c r="BO1610" s="52"/>
      <c r="BP1610" s="52"/>
      <c r="BQ1610" s="52"/>
      <c r="BR1610" s="52"/>
      <c r="BS1610" s="52"/>
      <c r="BT1610" s="52"/>
      <c r="BU1610" s="52"/>
      <c r="BV1610" s="52"/>
      <c r="BW1610" s="52"/>
      <c r="BX1610" s="52"/>
      <c r="BY1610" s="52"/>
      <c r="BZ1610" s="52"/>
      <c r="CA1610" s="52"/>
      <c r="CB1610" s="52"/>
      <c r="CC1610" s="52"/>
      <c r="CD1610" s="52"/>
      <c r="CE1610" s="52"/>
      <c r="CF1610" s="52"/>
      <c r="CG1610" s="52"/>
      <c r="CH1610" s="52"/>
      <c r="CI1610" s="52"/>
      <c r="CJ1610" s="52"/>
      <c r="CK1610" s="52"/>
      <c r="CL1610" s="52"/>
      <c r="CM1610" s="52"/>
      <c r="CN1610" s="52"/>
      <c r="CO1610" s="52"/>
      <c r="CP1610" s="52"/>
      <c r="CQ1610" s="52"/>
      <c r="CR1610" s="52"/>
      <c r="CS1610" s="52"/>
      <c r="CT1610" s="52"/>
      <c r="CU1610" s="52"/>
      <c r="CV1610" s="52"/>
      <c r="CW1610" s="52"/>
      <c r="CX1610" s="52"/>
      <c r="CY1610" s="52"/>
      <c r="CZ1610" s="52"/>
      <c r="DA1610" s="52"/>
      <c r="DB1610" s="52"/>
      <c r="DC1610" s="52"/>
      <c r="DD1610" s="52"/>
      <c r="DE1610" s="52"/>
      <c r="DF1610" s="52"/>
      <c r="DG1610" s="52"/>
      <c r="DH1610" s="52"/>
      <c r="DI1610" s="52"/>
      <c r="DJ1610" s="52"/>
      <c r="DK1610" s="52"/>
      <c r="DL1610" s="52"/>
      <c r="DM1610" s="52"/>
      <c r="DN1610" s="52"/>
      <c r="DO1610" s="52"/>
      <c r="DP1610" s="52"/>
      <c r="DQ1610" s="52"/>
      <c r="DR1610" s="52"/>
      <c r="DS1610" s="52"/>
      <c r="DT1610" s="52"/>
      <c r="DU1610" s="52"/>
      <c r="DV1610" s="52"/>
      <c r="DW1610" s="52"/>
      <c r="DX1610" s="52"/>
      <c r="DY1610" s="52"/>
    </row>
    <row r="1611" spans="1:129" x14ac:dyDescent="0.25">
      <c r="D1611" s="23">
        <v>100</v>
      </c>
      <c r="E1611" s="2">
        <v>12</v>
      </c>
      <c r="F1611" s="2"/>
      <c r="G1611" s="10">
        <f>D1611/E1611</f>
        <v>8.3333333333333339</v>
      </c>
      <c r="I1611" s="52"/>
      <c r="J1611" s="103"/>
      <c r="K1611" s="55"/>
      <c r="L1611" s="52"/>
      <c r="M1611" s="55"/>
      <c r="N1611" s="52"/>
      <c r="O1611" s="52"/>
      <c r="P1611" s="95"/>
      <c r="Q1611" s="52"/>
      <c r="R1611" s="52"/>
      <c r="S1611" s="52"/>
      <c r="T1611" s="52"/>
      <c r="U1611" s="52"/>
      <c r="V1611" s="52"/>
      <c r="W1611" s="52"/>
      <c r="X1611" s="52"/>
      <c r="Y1611" s="52"/>
      <c r="Z1611" s="52"/>
      <c r="AA1611" s="52"/>
      <c r="AB1611" s="52"/>
      <c r="AC1611" s="52"/>
      <c r="AD1611" s="52"/>
      <c r="AE1611" s="52"/>
      <c r="AF1611" s="52"/>
      <c r="AG1611" s="52"/>
      <c r="AH1611" s="52"/>
      <c r="AI1611" s="52"/>
      <c r="AJ1611" s="52"/>
      <c r="AK1611" s="52"/>
      <c r="AL1611" s="52"/>
      <c r="AM1611" s="52"/>
      <c r="AN1611" s="52"/>
      <c r="AO1611" s="52"/>
      <c r="AP1611" s="52"/>
      <c r="AQ1611" s="52"/>
      <c r="AR1611" s="52"/>
      <c r="AS1611" s="52"/>
      <c r="AT1611" s="52"/>
      <c r="AU1611" s="52"/>
      <c r="AV1611" s="52"/>
      <c r="AW1611" s="52"/>
      <c r="AX1611" s="52"/>
      <c r="AY1611" s="52"/>
      <c r="AZ1611" s="52"/>
      <c r="BA1611" s="52"/>
      <c r="BB1611" s="52"/>
      <c r="BC1611" s="52"/>
      <c r="BD1611" s="52"/>
      <c r="BE1611" s="52"/>
      <c r="BF1611" s="52"/>
      <c r="BG1611" s="52"/>
      <c r="BH1611" s="52"/>
      <c r="BI1611" s="52"/>
      <c r="BJ1611" s="52"/>
      <c r="BK1611" s="52"/>
      <c r="BL1611" s="52"/>
      <c r="BM1611" s="52"/>
      <c r="BN1611" s="52"/>
      <c r="BO1611" s="52"/>
      <c r="BP1611" s="52"/>
      <c r="BQ1611" s="52"/>
      <c r="BR1611" s="52"/>
      <c r="BS1611" s="52"/>
      <c r="BT1611" s="52"/>
      <c r="BU1611" s="52"/>
      <c r="BV1611" s="52"/>
      <c r="BW1611" s="52"/>
      <c r="BX1611" s="52"/>
      <c r="BY1611" s="52"/>
      <c r="BZ1611" s="52"/>
      <c r="CA1611" s="52"/>
      <c r="CB1611" s="52"/>
      <c r="CC1611" s="52"/>
      <c r="CD1611" s="52"/>
      <c r="CE1611" s="52"/>
      <c r="CF1611" s="52"/>
      <c r="CG1611" s="52"/>
      <c r="CH1611" s="52"/>
      <c r="CI1611" s="52"/>
      <c r="CJ1611" s="52"/>
      <c r="CK1611" s="52"/>
      <c r="CL1611" s="52"/>
      <c r="CM1611" s="52"/>
      <c r="CN1611" s="52"/>
      <c r="CO1611" s="52"/>
      <c r="CP1611" s="52"/>
      <c r="CQ1611" s="52"/>
      <c r="CR1611" s="52"/>
      <c r="CS1611" s="52"/>
      <c r="CT1611" s="52"/>
      <c r="CU1611" s="52"/>
      <c r="CV1611" s="52"/>
      <c r="CW1611" s="52"/>
      <c r="CX1611" s="52"/>
      <c r="CY1611" s="52"/>
      <c r="CZ1611" s="52"/>
      <c r="DA1611" s="52"/>
      <c r="DB1611" s="52"/>
      <c r="DC1611" s="52"/>
      <c r="DD1611" s="52"/>
      <c r="DE1611" s="52"/>
      <c r="DF1611" s="52"/>
      <c r="DG1611" s="52"/>
      <c r="DH1611" s="52"/>
      <c r="DI1611" s="52"/>
      <c r="DJ1611" s="52"/>
      <c r="DK1611" s="52"/>
      <c r="DL1611" s="52"/>
      <c r="DM1611" s="52"/>
      <c r="DN1611" s="52"/>
      <c r="DO1611" s="52"/>
      <c r="DP1611" s="52"/>
      <c r="DQ1611" s="52"/>
      <c r="DR1611" s="52"/>
      <c r="DS1611" s="52"/>
      <c r="DT1611" s="52"/>
      <c r="DU1611" s="52"/>
      <c r="DV1611" s="52"/>
      <c r="DW1611" s="52"/>
      <c r="DX1611" s="52"/>
      <c r="DY1611" s="52"/>
    </row>
    <row r="1612" spans="1:129" s="20" customFormat="1" ht="20.100000000000001" customHeight="1" x14ac:dyDescent="0.25">
      <c r="B1612" s="22" t="s">
        <v>1</v>
      </c>
      <c r="C1612" s="22"/>
      <c r="D1612" s="24" t="s">
        <v>2</v>
      </c>
      <c r="E1612" s="25"/>
      <c r="F1612" s="31" t="s">
        <v>3</v>
      </c>
      <c r="G1612" s="27"/>
      <c r="I1612" s="52"/>
      <c r="J1612" s="103"/>
      <c r="K1612" s="55"/>
      <c r="L1612" s="52"/>
      <c r="M1612" s="55"/>
      <c r="N1612" s="52"/>
      <c r="O1612" s="52"/>
      <c r="P1612" s="95"/>
      <c r="Q1612" s="52"/>
      <c r="R1612" s="96"/>
      <c r="S1612" s="96"/>
      <c r="T1612" s="96"/>
      <c r="U1612" s="96"/>
      <c r="V1612" s="96"/>
      <c r="W1612" s="96"/>
      <c r="X1612" s="96"/>
      <c r="Y1612" s="96"/>
      <c r="Z1612" s="96"/>
      <c r="AA1612" s="96"/>
      <c r="AB1612" s="96"/>
      <c r="AC1612" s="96"/>
      <c r="AD1612" s="96"/>
      <c r="AE1612" s="96"/>
      <c r="AF1612" s="96"/>
      <c r="AG1612" s="96"/>
      <c r="AH1612" s="96"/>
      <c r="AI1612" s="96"/>
      <c r="AJ1612" s="96"/>
      <c r="AK1612" s="96"/>
      <c r="AL1612" s="96"/>
      <c r="AM1612" s="96"/>
      <c r="AN1612" s="96"/>
      <c r="AO1612" s="96"/>
      <c r="AP1612" s="96"/>
      <c r="AQ1612" s="96"/>
      <c r="AR1612" s="96"/>
      <c r="AS1612" s="96"/>
      <c r="AT1612" s="96"/>
      <c r="AU1612" s="96"/>
      <c r="AV1612" s="96"/>
      <c r="AW1612" s="96"/>
      <c r="AX1612" s="96"/>
      <c r="AY1612" s="96"/>
      <c r="AZ1612" s="96"/>
      <c r="BA1612" s="96"/>
      <c r="BB1612" s="96"/>
      <c r="BC1612" s="96"/>
      <c r="BD1612" s="96"/>
      <c r="BE1612" s="96"/>
      <c r="BF1612" s="96"/>
      <c r="BG1612" s="96"/>
      <c r="BH1612" s="96"/>
      <c r="BI1612" s="96"/>
      <c r="BJ1612" s="96"/>
      <c r="BK1612" s="96"/>
      <c r="BL1612" s="96"/>
      <c r="BM1612" s="96"/>
      <c r="BN1612" s="96"/>
      <c r="BO1612" s="96"/>
      <c r="BP1612" s="96"/>
      <c r="BQ1612" s="96"/>
      <c r="BR1612" s="96"/>
      <c r="BS1612" s="96"/>
      <c r="BT1612" s="96"/>
      <c r="BU1612" s="96"/>
      <c r="BV1612" s="96"/>
      <c r="BW1612" s="96"/>
      <c r="BX1612" s="96"/>
      <c r="BY1612" s="96"/>
      <c r="BZ1612" s="96"/>
      <c r="CA1612" s="96"/>
      <c r="CB1612" s="96"/>
      <c r="CC1612" s="96"/>
      <c r="CD1612" s="96"/>
      <c r="CE1612" s="96"/>
      <c r="CF1612" s="96"/>
      <c r="CG1612" s="96"/>
      <c r="CH1612" s="96"/>
      <c r="CI1612" s="96"/>
      <c r="CJ1612" s="96"/>
      <c r="CK1612" s="96"/>
      <c r="CL1612" s="96"/>
      <c r="CM1612" s="96"/>
      <c r="CN1612" s="96"/>
      <c r="CO1612" s="96"/>
      <c r="CP1612" s="96"/>
      <c r="CQ1612" s="96"/>
      <c r="CR1612" s="96"/>
      <c r="CS1612" s="96"/>
      <c r="CT1612" s="96"/>
      <c r="CU1612" s="96"/>
      <c r="CV1612" s="96"/>
      <c r="CW1612" s="96"/>
      <c r="CX1612" s="96"/>
      <c r="CY1612" s="96"/>
      <c r="CZ1612" s="96"/>
      <c r="DA1612" s="96"/>
      <c r="DB1612" s="96"/>
      <c r="DC1612" s="96"/>
      <c r="DD1612" s="96"/>
      <c r="DE1612" s="96"/>
      <c r="DF1612" s="96"/>
      <c r="DG1612" s="96"/>
      <c r="DH1612" s="96"/>
      <c r="DI1612" s="96"/>
      <c r="DJ1612" s="96"/>
      <c r="DK1612" s="96"/>
      <c r="DL1612" s="96"/>
      <c r="DM1612" s="96"/>
      <c r="DN1612" s="96"/>
      <c r="DO1612" s="96"/>
      <c r="DP1612" s="96"/>
      <c r="DQ1612" s="96"/>
      <c r="DR1612" s="96"/>
      <c r="DS1612" s="96"/>
      <c r="DT1612" s="96"/>
      <c r="DU1612" s="96"/>
      <c r="DV1612" s="96"/>
      <c r="DW1612" s="96"/>
      <c r="DX1612" s="96"/>
      <c r="DY1612" s="96"/>
    </row>
    <row r="1613" spans="1:129" x14ac:dyDescent="0.25">
      <c r="A1613" s="19" t="s">
        <v>4</v>
      </c>
      <c r="B1613" s="5">
        <v>0</v>
      </c>
      <c r="D1613" s="5">
        <f>B1613-F1613</f>
        <v>0</v>
      </c>
      <c r="F1613" s="5">
        <f>SUM(J1613:BB1613)</f>
        <v>0</v>
      </c>
      <c r="I1613" s="96"/>
      <c r="J1613" s="95"/>
      <c r="K1613" s="107"/>
      <c r="L1613" s="96"/>
      <c r="M1613" s="107"/>
      <c r="N1613" s="96"/>
      <c r="O1613" s="96"/>
      <c r="P1613" s="95"/>
      <c r="Q1613" s="96"/>
      <c r="R1613" s="52"/>
      <c r="S1613" s="52"/>
      <c r="T1613" s="52"/>
      <c r="U1613" s="52"/>
      <c r="V1613" s="52"/>
      <c r="W1613" s="52"/>
      <c r="X1613" s="52"/>
      <c r="Y1613" s="52"/>
      <c r="Z1613" s="52"/>
      <c r="AA1613" s="52"/>
      <c r="AB1613" s="52"/>
      <c r="AC1613" s="52"/>
      <c r="AD1613" s="52"/>
      <c r="AE1613" s="52"/>
      <c r="AF1613" s="52"/>
      <c r="AG1613" s="52"/>
      <c r="AH1613" s="52"/>
      <c r="AI1613" s="52"/>
      <c r="AJ1613" s="52"/>
      <c r="AK1613" s="52"/>
      <c r="AL1613" s="52"/>
      <c r="AM1613" s="52"/>
      <c r="AN1613" s="52"/>
      <c r="AO1613" s="52"/>
      <c r="AP1613" s="52"/>
      <c r="AQ1613" s="52"/>
      <c r="AR1613" s="52"/>
      <c r="AS1613" s="52"/>
      <c r="AT1613" s="52"/>
      <c r="AU1613" s="52"/>
      <c r="AV1613" s="52"/>
      <c r="AW1613" s="52"/>
      <c r="AX1613" s="52"/>
      <c r="AY1613" s="52"/>
      <c r="AZ1613" s="52"/>
      <c r="BA1613" s="52"/>
      <c r="BB1613" s="52"/>
      <c r="BC1613" s="52"/>
      <c r="BD1613" s="52"/>
      <c r="BE1613" s="52"/>
      <c r="BF1613" s="52"/>
      <c r="BG1613" s="52"/>
      <c r="BH1613" s="52"/>
      <c r="BI1613" s="52"/>
      <c r="BJ1613" s="52"/>
      <c r="BK1613" s="52"/>
      <c r="BL1613" s="52"/>
      <c r="BM1613" s="52"/>
      <c r="BN1613" s="52"/>
      <c r="BO1613" s="52"/>
      <c r="BP1613" s="52"/>
      <c r="BQ1613" s="52"/>
      <c r="BR1613" s="52"/>
      <c r="BS1613" s="52"/>
      <c r="BT1613" s="52"/>
      <c r="BU1613" s="52"/>
      <c r="BV1613" s="52"/>
      <c r="BW1613" s="52"/>
      <c r="BX1613" s="52"/>
      <c r="BY1613" s="52"/>
      <c r="BZ1613" s="52"/>
      <c r="CA1613" s="52"/>
      <c r="CB1613" s="52"/>
      <c r="CC1613" s="52"/>
      <c r="CD1613" s="52"/>
      <c r="CE1613" s="52"/>
      <c r="CF1613" s="52"/>
      <c r="CG1613" s="52"/>
      <c r="CH1613" s="52"/>
      <c r="CI1613" s="52"/>
      <c r="CJ1613" s="52"/>
      <c r="CK1613" s="52"/>
      <c r="CL1613" s="52"/>
      <c r="CM1613" s="52"/>
      <c r="CN1613" s="52"/>
      <c r="CO1613" s="52"/>
      <c r="CP1613" s="52"/>
      <c r="CQ1613" s="52"/>
      <c r="CR1613" s="52"/>
      <c r="CS1613" s="52"/>
      <c r="CT1613" s="52"/>
      <c r="CU1613" s="52"/>
      <c r="CV1613" s="52"/>
      <c r="CW1613" s="52"/>
      <c r="CX1613" s="52"/>
      <c r="CY1613" s="52"/>
      <c r="CZ1613" s="52"/>
      <c r="DA1613" s="52"/>
      <c r="DB1613" s="52"/>
      <c r="DC1613" s="52"/>
      <c r="DD1613" s="52"/>
      <c r="DE1613" s="52"/>
      <c r="DF1613" s="52"/>
      <c r="DG1613" s="52"/>
      <c r="DH1613" s="52"/>
      <c r="DI1613" s="52"/>
      <c r="DJ1613" s="52"/>
      <c r="DK1613" s="52"/>
      <c r="DL1613" s="52"/>
      <c r="DM1613" s="52"/>
      <c r="DN1613" s="52"/>
      <c r="DO1613" s="52"/>
      <c r="DP1613" s="52"/>
      <c r="DQ1613" s="52"/>
      <c r="DR1613" s="52"/>
      <c r="DS1613" s="52"/>
      <c r="DT1613" s="52"/>
      <c r="DU1613" s="52"/>
      <c r="DV1613" s="52"/>
      <c r="DW1613" s="52"/>
      <c r="DX1613" s="52"/>
      <c r="DY1613" s="52"/>
    </row>
    <row r="1614" spans="1:129" x14ac:dyDescent="0.25">
      <c r="A1614" s="19" t="s">
        <v>5</v>
      </c>
      <c r="B1614" s="5">
        <v>0</v>
      </c>
      <c r="D1614" s="5">
        <f t="shared" ref="D1614:D1624" si="257">B1614-F1614</f>
        <v>0</v>
      </c>
      <c r="F1614" s="5">
        <f t="shared" ref="F1614:F1624" si="258">SUM(J1614:BB1614)</f>
        <v>0</v>
      </c>
      <c r="I1614" s="52"/>
      <c r="J1614" s="103"/>
      <c r="K1614" s="55"/>
      <c r="L1614" s="52"/>
      <c r="M1614" s="55"/>
      <c r="N1614" s="52"/>
      <c r="O1614" s="52"/>
      <c r="P1614" s="95"/>
      <c r="Q1614" s="52"/>
      <c r="R1614" s="52"/>
      <c r="S1614" s="52"/>
      <c r="T1614" s="52"/>
      <c r="U1614" s="52"/>
      <c r="V1614" s="52"/>
      <c r="W1614" s="52"/>
      <c r="X1614" s="52"/>
      <c r="Y1614" s="52"/>
      <c r="Z1614" s="52"/>
      <c r="AA1614" s="52"/>
      <c r="AB1614" s="52"/>
      <c r="AC1614" s="52"/>
      <c r="AD1614" s="52"/>
      <c r="AE1614" s="52"/>
      <c r="AF1614" s="52"/>
      <c r="AG1614" s="52"/>
      <c r="AH1614" s="52"/>
      <c r="AI1614" s="52"/>
      <c r="AJ1614" s="52"/>
      <c r="AK1614" s="52"/>
      <c r="AL1614" s="52"/>
      <c r="AM1614" s="52"/>
      <c r="AN1614" s="52"/>
      <c r="AO1614" s="52"/>
      <c r="AP1614" s="52"/>
      <c r="AQ1614" s="52"/>
      <c r="AR1614" s="52"/>
      <c r="AS1614" s="52"/>
      <c r="AT1614" s="52"/>
      <c r="AU1614" s="52"/>
      <c r="AV1614" s="52"/>
      <c r="AW1614" s="52"/>
      <c r="AX1614" s="52"/>
      <c r="AY1614" s="52"/>
      <c r="AZ1614" s="52"/>
      <c r="BA1614" s="52"/>
      <c r="BB1614" s="52"/>
      <c r="BC1614" s="52"/>
      <c r="BD1614" s="52"/>
      <c r="BE1614" s="52"/>
      <c r="BF1614" s="52"/>
      <c r="BG1614" s="52"/>
      <c r="BH1614" s="52"/>
      <c r="BI1614" s="52"/>
      <c r="BJ1614" s="52"/>
      <c r="BK1614" s="52"/>
      <c r="BL1614" s="52"/>
      <c r="BM1614" s="52"/>
      <c r="BN1614" s="52"/>
      <c r="BO1614" s="52"/>
      <c r="BP1614" s="52"/>
      <c r="BQ1614" s="52"/>
      <c r="BR1614" s="52"/>
      <c r="BS1614" s="52"/>
      <c r="BT1614" s="52"/>
      <c r="BU1614" s="52"/>
      <c r="BV1614" s="52"/>
      <c r="BW1614" s="52"/>
      <c r="BX1614" s="52"/>
      <c r="BY1614" s="52"/>
      <c r="BZ1614" s="52"/>
      <c r="CA1614" s="52"/>
      <c r="CB1614" s="52"/>
      <c r="CC1614" s="52"/>
      <c r="CD1614" s="52"/>
      <c r="CE1614" s="52"/>
      <c r="CF1614" s="52"/>
      <c r="CG1614" s="52"/>
      <c r="CH1614" s="52"/>
      <c r="CI1614" s="52"/>
      <c r="CJ1614" s="52"/>
      <c r="CK1614" s="52"/>
      <c r="CL1614" s="52"/>
      <c r="CM1614" s="52"/>
      <c r="CN1614" s="52"/>
      <c r="CO1614" s="52"/>
      <c r="CP1614" s="52"/>
      <c r="CQ1614" s="52"/>
      <c r="CR1614" s="52"/>
      <c r="CS1614" s="52"/>
      <c r="CT1614" s="52"/>
      <c r="CU1614" s="52"/>
      <c r="CV1614" s="52"/>
      <c r="CW1614" s="52"/>
      <c r="CX1614" s="52"/>
      <c r="CY1614" s="52"/>
      <c r="CZ1614" s="52"/>
      <c r="DA1614" s="52"/>
      <c r="DB1614" s="52"/>
      <c r="DC1614" s="52"/>
      <c r="DD1614" s="52"/>
      <c r="DE1614" s="52"/>
      <c r="DF1614" s="52"/>
      <c r="DG1614" s="52"/>
      <c r="DH1614" s="52"/>
      <c r="DI1614" s="52"/>
      <c r="DJ1614" s="52"/>
      <c r="DK1614" s="52"/>
      <c r="DL1614" s="52"/>
      <c r="DM1614" s="52"/>
      <c r="DN1614" s="52"/>
      <c r="DO1614" s="52"/>
      <c r="DP1614" s="52"/>
      <c r="DQ1614" s="52"/>
      <c r="DR1614" s="52"/>
      <c r="DS1614" s="52"/>
      <c r="DT1614" s="52"/>
      <c r="DU1614" s="52"/>
      <c r="DV1614" s="52"/>
      <c r="DW1614" s="52"/>
      <c r="DX1614" s="52"/>
      <c r="DY1614" s="52"/>
    </row>
    <row r="1615" spans="1:129" x14ac:dyDescent="0.25">
      <c r="A1615" s="19" t="s">
        <v>6</v>
      </c>
      <c r="B1615" s="5">
        <v>100</v>
      </c>
      <c r="D1615" s="5">
        <f t="shared" si="257"/>
        <v>100</v>
      </c>
      <c r="F1615" s="5">
        <f t="shared" si="258"/>
        <v>0</v>
      </c>
      <c r="I1615" s="52"/>
      <c r="J1615" s="103"/>
      <c r="K1615" s="55"/>
      <c r="L1615" s="52"/>
      <c r="M1615" s="55"/>
      <c r="N1615" s="52"/>
      <c r="O1615" s="52"/>
      <c r="P1615" s="95"/>
      <c r="Q1615" s="52"/>
      <c r="R1615" s="52"/>
      <c r="S1615" s="52"/>
      <c r="T1615" s="52"/>
      <c r="U1615" s="52"/>
      <c r="V1615" s="52"/>
      <c r="W1615" s="52"/>
      <c r="X1615" s="52"/>
      <c r="Y1615" s="52"/>
      <c r="Z1615" s="52"/>
      <c r="AA1615" s="52"/>
      <c r="AB1615" s="52"/>
      <c r="AC1615" s="52"/>
      <c r="AD1615" s="52"/>
      <c r="AE1615" s="52"/>
      <c r="AF1615" s="52"/>
      <c r="AG1615" s="52"/>
      <c r="AH1615" s="52"/>
      <c r="AI1615" s="52"/>
      <c r="AJ1615" s="52"/>
      <c r="AK1615" s="52"/>
      <c r="AL1615" s="52"/>
      <c r="AM1615" s="52"/>
      <c r="AN1615" s="52"/>
      <c r="AO1615" s="52"/>
      <c r="AP1615" s="52"/>
      <c r="AQ1615" s="52"/>
      <c r="AR1615" s="52"/>
      <c r="AS1615" s="52"/>
      <c r="AT1615" s="52"/>
      <c r="AU1615" s="52"/>
      <c r="AV1615" s="52"/>
      <c r="AW1615" s="52"/>
      <c r="AX1615" s="52"/>
      <c r="AY1615" s="52"/>
      <c r="AZ1615" s="52"/>
      <c r="BA1615" s="52"/>
      <c r="BB1615" s="52"/>
      <c r="BC1615" s="52"/>
      <c r="BD1615" s="52"/>
      <c r="BE1615" s="52"/>
      <c r="BF1615" s="52"/>
      <c r="BG1615" s="52"/>
      <c r="BH1615" s="52"/>
      <c r="BI1615" s="52"/>
      <c r="BJ1615" s="52"/>
      <c r="BK1615" s="52"/>
      <c r="BL1615" s="52"/>
      <c r="BM1615" s="52"/>
      <c r="BN1615" s="52"/>
      <c r="BO1615" s="52"/>
      <c r="BP1615" s="52"/>
      <c r="BQ1615" s="52"/>
      <c r="BR1615" s="52"/>
      <c r="BS1615" s="52"/>
      <c r="BT1615" s="52"/>
      <c r="BU1615" s="52"/>
      <c r="BV1615" s="52"/>
      <c r="BW1615" s="52"/>
      <c r="BX1615" s="52"/>
      <c r="BY1615" s="52"/>
      <c r="BZ1615" s="52"/>
      <c r="CA1615" s="52"/>
      <c r="CB1615" s="52"/>
      <c r="CC1615" s="52"/>
      <c r="CD1615" s="52"/>
      <c r="CE1615" s="52"/>
      <c r="CF1615" s="52"/>
      <c r="CG1615" s="52"/>
      <c r="CH1615" s="52"/>
      <c r="CI1615" s="52"/>
      <c r="CJ1615" s="52"/>
      <c r="CK1615" s="52"/>
      <c r="CL1615" s="52"/>
      <c r="CM1615" s="52"/>
      <c r="CN1615" s="52"/>
      <c r="CO1615" s="52"/>
      <c r="CP1615" s="52"/>
      <c r="CQ1615" s="52"/>
      <c r="CR1615" s="52"/>
      <c r="CS1615" s="52"/>
      <c r="CT1615" s="52"/>
      <c r="CU1615" s="52"/>
      <c r="CV1615" s="52"/>
      <c r="CW1615" s="52"/>
      <c r="CX1615" s="52"/>
      <c r="CY1615" s="52"/>
      <c r="CZ1615" s="52"/>
      <c r="DA1615" s="52"/>
      <c r="DB1615" s="52"/>
      <c r="DC1615" s="52"/>
      <c r="DD1615" s="52"/>
      <c r="DE1615" s="52"/>
      <c r="DF1615" s="52"/>
      <c r="DG1615" s="52"/>
      <c r="DH1615" s="52"/>
      <c r="DI1615" s="52"/>
      <c r="DJ1615" s="52"/>
      <c r="DK1615" s="52"/>
      <c r="DL1615" s="52"/>
      <c r="DM1615" s="52"/>
      <c r="DN1615" s="52"/>
      <c r="DO1615" s="52"/>
      <c r="DP1615" s="52"/>
      <c r="DQ1615" s="52"/>
      <c r="DR1615" s="52"/>
      <c r="DS1615" s="52"/>
      <c r="DT1615" s="52"/>
      <c r="DU1615" s="52"/>
      <c r="DV1615" s="52"/>
      <c r="DW1615" s="52"/>
      <c r="DX1615" s="52"/>
      <c r="DY1615" s="52"/>
    </row>
    <row r="1616" spans="1:129" x14ac:dyDescent="0.25">
      <c r="A1616" s="19" t="s">
        <v>7</v>
      </c>
      <c r="B1616" s="5">
        <v>0</v>
      </c>
      <c r="D1616" s="5">
        <f t="shared" si="257"/>
        <v>0</v>
      </c>
      <c r="F1616" s="5">
        <f t="shared" si="258"/>
        <v>0</v>
      </c>
      <c r="I1616" s="52"/>
      <c r="J1616" s="103"/>
      <c r="K1616" s="55"/>
      <c r="L1616" s="52"/>
      <c r="M1616" s="55"/>
      <c r="N1616" s="52"/>
      <c r="O1616" s="52"/>
      <c r="P1616" s="95"/>
      <c r="Q1616" s="52"/>
      <c r="R1616" s="52"/>
      <c r="S1616" s="52"/>
      <c r="T1616" s="52"/>
      <c r="U1616" s="52"/>
      <c r="V1616" s="52"/>
      <c r="W1616" s="52"/>
      <c r="X1616" s="52"/>
      <c r="Y1616" s="52"/>
      <c r="Z1616" s="52"/>
      <c r="AA1616" s="52"/>
      <c r="AB1616" s="52"/>
      <c r="AC1616" s="52"/>
      <c r="AD1616" s="52"/>
      <c r="AE1616" s="52"/>
      <c r="AF1616" s="52"/>
      <c r="AG1616" s="52"/>
      <c r="AH1616" s="52"/>
      <c r="AI1616" s="52"/>
      <c r="AJ1616" s="52"/>
      <c r="AK1616" s="52"/>
      <c r="AL1616" s="52"/>
      <c r="AM1616" s="52"/>
      <c r="AN1616" s="52"/>
      <c r="AO1616" s="52"/>
      <c r="AP1616" s="52"/>
      <c r="AQ1616" s="52"/>
      <c r="AR1616" s="52"/>
      <c r="AS1616" s="52"/>
      <c r="AT1616" s="52"/>
      <c r="AU1616" s="52"/>
      <c r="AV1616" s="52"/>
      <c r="AW1616" s="52"/>
      <c r="AX1616" s="52"/>
      <c r="AY1616" s="52"/>
      <c r="AZ1616" s="52"/>
      <c r="BA1616" s="52"/>
      <c r="BB1616" s="52"/>
      <c r="BC1616" s="52"/>
      <c r="BD1616" s="52"/>
      <c r="BE1616" s="52"/>
      <c r="BF1616" s="52"/>
      <c r="BG1616" s="52"/>
      <c r="BH1616" s="52"/>
      <c r="BI1616" s="52"/>
      <c r="BJ1616" s="52"/>
      <c r="BK1616" s="52"/>
      <c r="BL1616" s="52"/>
      <c r="BM1616" s="52"/>
      <c r="BN1616" s="52"/>
      <c r="BO1616" s="52"/>
      <c r="BP1616" s="52"/>
      <c r="BQ1616" s="52"/>
      <c r="BR1616" s="52"/>
      <c r="BS1616" s="52"/>
      <c r="BT1616" s="52"/>
      <c r="BU1616" s="52"/>
      <c r="BV1616" s="52"/>
      <c r="BW1616" s="52"/>
      <c r="BX1616" s="52"/>
      <c r="BY1616" s="52"/>
      <c r="BZ1616" s="52"/>
      <c r="CA1616" s="52"/>
      <c r="CB1616" s="52"/>
      <c r="CC1616" s="52"/>
      <c r="CD1616" s="52"/>
      <c r="CE1616" s="52"/>
      <c r="CF1616" s="52"/>
      <c r="CG1616" s="52"/>
      <c r="CH1616" s="52"/>
      <c r="CI1616" s="52"/>
      <c r="CJ1616" s="52"/>
      <c r="CK1616" s="52"/>
      <c r="CL1616" s="52"/>
      <c r="CM1616" s="52"/>
      <c r="CN1616" s="52"/>
      <c r="CO1616" s="52"/>
      <c r="CP1616" s="52"/>
      <c r="CQ1616" s="52"/>
      <c r="CR1616" s="52"/>
      <c r="CS1616" s="52"/>
      <c r="CT1616" s="52"/>
      <c r="CU1616" s="52"/>
      <c r="CV1616" s="52"/>
      <c r="CW1616" s="52"/>
      <c r="CX1616" s="52"/>
      <c r="CY1616" s="52"/>
      <c r="CZ1616" s="52"/>
      <c r="DA1616" s="52"/>
      <c r="DB1616" s="52"/>
      <c r="DC1616" s="52"/>
      <c r="DD1616" s="52"/>
      <c r="DE1616" s="52"/>
      <c r="DF1616" s="52"/>
      <c r="DG1616" s="52"/>
      <c r="DH1616" s="52"/>
      <c r="DI1616" s="52"/>
      <c r="DJ1616" s="52"/>
      <c r="DK1616" s="52"/>
      <c r="DL1616" s="52"/>
      <c r="DM1616" s="52"/>
      <c r="DN1616" s="52"/>
      <c r="DO1616" s="52"/>
      <c r="DP1616" s="52"/>
      <c r="DQ1616" s="52"/>
      <c r="DR1616" s="52"/>
      <c r="DS1616" s="52"/>
      <c r="DT1616" s="52"/>
      <c r="DU1616" s="52"/>
      <c r="DV1616" s="52"/>
      <c r="DW1616" s="52"/>
      <c r="DX1616" s="52"/>
      <c r="DY1616" s="52"/>
    </row>
    <row r="1617" spans="1:129" x14ac:dyDescent="0.25">
      <c r="A1617" s="19" t="s">
        <v>55</v>
      </c>
      <c r="B1617" s="5">
        <v>0</v>
      </c>
      <c r="D1617" s="5">
        <f t="shared" si="257"/>
        <v>0</v>
      </c>
      <c r="F1617" s="5">
        <f t="shared" si="258"/>
        <v>0</v>
      </c>
      <c r="I1617" s="52"/>
      <c r="J1617" s="103"/>
      <c r="K1617" s="55"/>
      <c r="L1617" s="52"/>
      <c r="M1617" s="55"/>
      <c r="N1617" s="52"/>
      <c r="O1617" s="52"/>
      <c r="P1617" s="95"/>
      <c r="Q1617" s="52"/>
      <c r="R1617" s="52"/>
      <c r="S1617" s="52"/>
      <c r="T1617" s="52"/>
      <c r="U1617" s="52"/>
      <c r="V1617" s="52"/>
      <c r="W1617" s="52"/>
      <c r="X1617" s="52"/>
      <c r="Y1617" s="52"/>
      <c r="Z1617" s="52"/>
      <c r="AA1617" s="52"/>
      <c r="AB1617" s="52"/>
      <c r="AC1617" s="52"/>
      <c r="AD1617" s="52"/>
      <c r="AE1617" s="52"/>
      <c r="AF1617" s="52"/>
      <c r="AG1617" s="52"/>
      <c r="AH1617" s="52"/>
      <c r="AI1617" s="52"/>
      <c r="AJ1617" s="52"/>
      <c r="AK1617" s="52"/>
      <c r="AL1617" s="52"/>
      <c r="AM1617" s="52"/>
      <c r="AN1617" s="52"/>
      <c r="AO1617" s="52"/>
      <c r="AP1617" s="52"/>
      <c r="AQ1617" s="52"/>
      <c r="AR1617" s="52"/>
      <c r="AS1617" s="52"/>
      <c r="AT1617" s="52"/>
      <c r="AU1617" s="52"/>
      <c r="AV1617" s="52"/>
      <c r="AW1617" s="52"/>
      <c r="AX1617" s="52"/>
      <c r="AY1617" s="52"/>
      <c r="AZ1617" s="52"/>
      <c r="BA1617" s="52"/>
      <c r="BB1617" s="52"/>
      <c r="BC1617" s="52"/>
      <c r="BD1617" s="52"/>
      <c r="BE1617" s="52"/>
      <c r="BF1617" s="52"/>
      <c r="BG1617" s="52"/>
      <c r="BH1617" s="52"/>
      <c r="BI1617" s="52"/>
      <c r="BJ1617" s="52"/>
      <c r="BK1617" s="52"/>
      <c r="BL1617" s="52"/>
      <c r="BM1617" s="52"/>
      <c r="BN1617" s="52"/>
      <c r="BO1617" s="52"/>
      <c r="BP1617" s="52"/>
      <c r="BQ1617" s="52"/>
      <c r="BR1617" s="52"/>
      <c r="BS1617" s="52"/>
      <c r="BT1617" s="52"/>
      <c r="BU1617" s="52"/>
      <c r="BV1617" s="52"/>
      <c r="BW1617" s="52"/>
      <c r="BX1617" s="52"/>
      <c r="BY1617" s="52"/>
      <c r="BZ1617" s="52"/>
      <c r="CA1617" s="52"/>
      <c r="CB1617" s="52"/>
      <c r="CC1617" s="52"/>
      <c r="CD1617" s="52"/>
      <c r="CE1617" s="52"/>
      <c r="CF1617" s="52"/>
      <c r="CG1617" s="52"/>
      <c r="CH1617" s="52"/>
      <c r="CI1617" s="52"/>
      <c r="CJ1617" s="52"/>
      <c r="CK1617" s="52"/>
      <c r="CL1617" s="52"/>
      <c r="CM1617" s="52"/>
      <c r="CN1617" s="52"/>
      <c r="CO1617" s="52"/>
      <c r="CP1617" s="52"/>
      <c r="CQ1617" s="52"/>
      <c r="CR1617" s="52"/>
      <c r="CS1617" s="52"/>
      <c r="CT1617" s="52"/>
      <c r="CU1617" s="52"/>
      <c r="CV1617" s="52"/>
      <c r="CW1617" s="52"/>
      <c r="CX1617" s="52"/>
      <c r="CY1617" s="52"/>
      <c r="CZ1617" s="52"/>
      <c r="DA1617" s="52"/>
      <c r="DB1617" s="52"/>
      <c r="DC1617" s="52"/>
      <c r="DD1617" s="52"/>
      <c r="DE1617" s="52"/>
      <c r="DF1617" s="52"/>
      <c r="DG1617" s="52"/>
      <c r="DH1617" s="52"/>
      <c r="DI1617" s="52"/>
      <c r="DJ1617" s="52"/>
      <c r="DK1617" s="52"/>
      <c r="DL1617" s="52"/>
      <c r="DM1617" s="52"/>
      <c r="DN1617" s="52"/>
      <c r="DO1617" s="52"/>
      <c r="DP1617" s="52"/>
      <c r="DQ1617" s="52"/>
      <c r="DR1617" s="52"/>
      <c r="DS1617" s="52"/>
      <c r="DT1617" s="52"/>
      <c r="DU1617" s="52"/>
      <c r="DV1617" s="52"/>
      <c r="DW1617" s="52"/>
      <c r="DX1617" s="52"/>
      <c r="DY1617" s="52"/>
    </row>
    <row r="1618" spans="1:129" x14ac:dyDescent="0.25">
      <c r="A1618" s="19" t="s">
        <v>9</v>
      </c>
      <c r="B1618" s="5">
        <v>0</v>
      </c>
      <c r="D1618" s="5">
        <f t="shared" si="257"/>
        <v>0</v>
      </c>
      <c r="F1618" s="5">
        <f t="shared" si="258"/>
        <v>0</v>
      </c>
      <c r="I1618" s="52"/>
      <c r="J1618" s="103"/>
      <c r="K1618" s="55"/>
      <c r="L1618" s="52"/>
      <c r="M1618" s="55"/>
      <c r="N1618" s="52"/>
      <c r="O1618" s="52"/>
      <c r="P1618" s="95"/>
      <c r="Q1618" s="52"/>
      <c r="R1618" s="52"/>
      <c r="S1618" s="52"/>
      <c r="T1618" s="52"/>
      <c r="U1618" s="52"/>
      <c r="V1618" s="52"/>
      <c r="W1618" s="52"/>
      <c r="X1618" s="52"/>
      <c r="Y1618" s="52"/>
      <c r="Z1618" s="52"/>
      <c r="AA1618" s="52"/>
      <c r="AB1618" s="52"/>
      <c r="AC1618" s="52"/>
      <c r="AD1618" s="52"/>
      <c r="AE1618" s="52"/>
      <c r="AF1618" s="52"/>
      <c r="AG1618" s="52"/>
      <c r="AH1618" s="52"/>
      <c r="AI1618" s="52"/>
      <c r="AJ1618" s="52"/>
      <c r="AK1618" s="52"/>
      <c r="AL1618" s="52"/>
      <c r="AM1618" s="52"/>
      <c r="AN1618" s="52"/>
      <c r="AO1618" s="52"/>
      <c r="AP1618" s="52"/>
      <c r="AQ1618" s="52"/>
      <c r="AR1618" s="52"/>
      <c r="AS1618" s="52"/>
      <c r="AT1618" s="52"/>
      <c r="AU1618" s="52"/>
      <c r="AV1618" s="52"/>
      <c r="AW1618" s="52"/>
      <c r="AX1618" s="52"/>
      <c r="AY1618" s="52"/>
      <c r="AZ1618" s="52"/>
      <c r="BA1618" s="52"/>
      <c r="BB1618" s="52"/>
      <c r="BC1618" s="52"/>
      <c r="BD1618" s="52"/>
      <c r="BE1618" s="52"/>
      <c r="BF1618" s="52"/>
      <c r="BG1618" s="52"/>
      <c r="BH1618" s="52"/>
      <c r="BI1618" s="52"/>
      <c r="BJ1618" s="52"/>
      <c r="BK1618" s="52"/>
      <c r="BL1618" s="52"/>
      <c r="BM1618" s="52"/>
      <c r="BN1618" s="52"/>
      <c r="BO1618" s="52"/>
      <c r="BP1618" s="52"/>
      <c r="BQ1618" s="52"/>
      <c r="BR1618" s="52"/>
      <c r="BS1618" s="52"/>
      <c r="BT1618" s="52"/>
      <c r="BU1618" s="52"/>
      <c r="BV1618" s="52"/>
      <c r="BW1618" s="52"/>
      <c r="BX1618" s="52"/>
      <c r="BY1618" s="52"/>
      <c r="BZ1618" s="52"/>
      <c r="CA1618" s="52"/>
      <c r="CB1618" s="52"/>
      <c r="CC1618" s="52"/>
      <c r="CD1618" s="52"/>
      <c r="CE1618" s="52"/>
      <c r="CF1618" s="52"/>
      <c r="CG1618" s="52"/>
      <c r="CH1618" s="52"/>
      <c r="CI1618" s="52"/>
      <c r="CJ1618" s="52"/>
      <c r="CK1618" s="52"/>
      <c r="CL1618" s="52"/>
      <c r="CM1618" s="52"/>
      <c r="CN1618" s="52"/>
      <c r="CO1618" s="52"/>
      <c r="CP1618" s="52"/>
      <c r="CQ1618" s="52"/>
      <c r="CR1618" s="52"/>
      <c r="CS1618" s="52"/>
      <c r="CT1618" s="52"/>
      <c r="CU1618" s="52"/>
      <c r="CV1618" s="52"/>
      <c r="CW1618" s="52"/>
      <c r="CX1618" s="52"/>
      <c r="CY1618" s="52"/>
      <c r="CZ1618" s="52"/>
      <c r="DA1618" s="52"/>
      <c r="DB1618" s="52"/>
      <c r="DC1618" s="52"/>
      <c r="DD1618" s="52"/>
      <c r="DE1618" s="52"/>
      <c r="DF1618" s="52"/>
      <c r="DG1618" s="52"/>
      <c r="DH1618" s="52"/>
      <c r="DI1618" s="52"/>
      <c r="DJ1618" s="52"/>
      <c r="DK1618" s="52"/>
      <c r="DL1618" s="52"/>
      <c r="DM1618" s="52"/>
      <c r="DN1618" s="52"/>
      <c r="DO1618" s="52"/>
      <c r="DP1618" s="52"/>
      <c r="DQ1618" s="52"/>
      <c r="DR1618" s="52"/>
      <c r="DS1618" s="52"/>
      <c r="DT1618" s="52"/>
      <c r="DU1618" s="52"/>
      <c r="DV1618" s="52"/>
      <c r="DW1618" s="52"/>
      <c r="DX1618" s="52"/>
      <c r="DY1618" s="52"/>
    </row>
    <row r="1619" spans="1:129" x14ac:dyDescent="0.25">
      <c r="A1619" s="19" t="s">
        <v>10</v>
      </c>
      <c r="B1619" s="5">
        <v>0</v>
      </c>
      <c r="D1619" s="5">
        <f t="shared" si="257"/>
        <v>0</v>
      </c>
      <c r="F1619" s="5">
        <f t="shared" si="258"/>
        <v>0</v>
      </c>
      <c r="I1619" s="52"/>
      <c r="J1619" s="103"/>
      <c r="K1619" s="55"/>
      <c r="L1619" s="52"/>
      <c r="M1619" s="55"/>
      <c r="N1619" s="52"/>
      <c r="O1619" s="52"/>
      <c r="P1619" s="95"/>
      <c r="Q1619" s="52"/>
      <c r="R1619" s="52"/>
      <c r="S1619" s="52"/>
      <c r="T1619" s="52"/>
      <c r="U1619" s="52"/>
      <c r="V1619" s="52"/>
      <c r="W1619" s="52"/>
      <c r="X1619" s="52"/>
      <c r="Y1619" s="52"/>
      <c r="Z1619" s="52"/>
      <c r="AA1619" s="52"/>
      <c r="AB1619" s="52"/>
      <c r="AC1619" s="52"/>
      <c r="AD1619" s="52"/>
      <c r="AE1619" s="52"/>
      <c r="AF1619" s="52"/>
      <c r="AG1619" s="52"/>
      <c r="AH1619" s="52"/>
      <c r="AI1619" s="52"/>
      <c r="AJ1619" s="52"/>
      <c r="AK1619" s="52"/>
      <c r="AL1619" s="52"/>
      <c r="AM1619" s="52"/>
      <c r="AN1619" s="52"/>
      <c r="AO1619" s="52"/>
      <c r="AP1619" s="52"/>
      <c r="AQ1619" s="52"/>
      <c r="AR1619" s="52"/>
      <c r="AS1619" s="52"/>
      <c r="AT1619" s="52"/>
      <c r="AU1619" s="52"/>
      <c r="AV1619" s="52"/>
      <c r="AW1619" s="52"/>
      <c r="AX1619" s="52"/>
      <c r="AY1619" s="52"/>
      <c r="AZ1619" s="52"/>
      <c r="BA1619" s="52"/>
      <c r="BB1619" s="52"/>
      <c r="BC1619" s="52"/>
      <c r="BD1619" s="52"/>
      <c r="BE1619" s="52"/>
      <c r="BF1619" s="52"/>
      <c r="BG1619" s="52"/>
      <c r="BH1619" s="52"/>
      <c r="BI1619" s="52"/>
      <c r="BJ1619" s="52"/>
      <c r="BK1619" s="52"/>
      <c r="BL1619" s="52"/>
      <c r="BM1619" s="52"/>
      <c r="BN1619" s="52"/>
      <c r="BO1619" s="52"/>
      <c r="BP1619" s="52"/>
      <c r="BQ1619" s="52"/>
      <c r="BR1619" s="52"/>
      <c r="BS1619" s="52"/>
      <c r="BT1619" s="52"/>
      <c r="BU1619" s="52"/>
      <c r="BV1619" s="52"/>
      <c r="BW1619" s="52"/>
      <c r="BX1619" s="52"/>
      <c r="BY1619" s="52"/>
      <c r="BZ1619" s="52"/>
      <c r="CA1619" s="52"/>
      <c r="CB1619" s="52"/>
      <c r="CC1619" s="52"/>
      <c r="CD1619" s="52"/>
      <c r="CE1619" s="52"/>
      <c r="CF1619" s="52"/>
      <c r="CG1619" s="52"/>
      <c r="CH1619" s="52"/>
      <c r="CI1619" s="52"/>
      <c r="CJ1619" s="52"/>
      <c r="CK1619" s="52"/>
      <c r="CL1619" s="52"/>
      <c r="CM1619" s="52"/>
      <c r="CN1619" s="52"/>
      <c r="CO1619" s="52"/>
      <c r="CP1619" s="52"/>
      <c r="CQ1619" s="52"/>
      <c r="CR1619" s="52"/>
      <c r="CS1619" s="52"/>
      <c r="CT1619" s="52"/>
      <c r="CU1619" s="52"/>
      <c r="CV1619" s="52"/>
      <c r="CW1619" s="52"/>
      <c r="CX1619" s="52"/>
      <c r="CY1619" s="52"/>
      <c r="CZ1619" s="52"/>
      <c r="DA1619" s="52"/>
      <c r="DB1619" s="52"/>
      <c r="DC1619" s="52"/>
      <c r="DD1619" s="52"/>
      <c r="DE1619" s="52"/>
      <c r="DF1619" s="52"/>
      <c r="DG1619" s="52"/>
      <c r="DH1619" s="52"/>
      <c r="DI1619" s="52"/>
      <c r="DJ1619" s="52"/>
      <c r="DK1619" s="52"/>
      <c r="DL1619" s="52"/>
      <c r="DM1619" s="52"/>
      <c r="DN1619" s="52"/>
      <c r="DO1619" s="52"/>
      <c r="DP1619" s="52"/>
      <c r="DQ1619" s="52"/>
      <c r="DR1619" s="52"/>
      <c r="DS1619" s="52"/>
      <c r="DT1619" s="52"/>
      <c r="DU1619" s="52"/>
      <c r="DV1619" s="52"/>
      <c r="DW1619" s="52"/>
      <c r="DX1619" s="52"/>
      <c r="DY1619" s="52"/>
    </row>
    <row r="1620" spans="1:129" x14ac:dyDescent="0.25">
      <c r="A1620" s="19" t="s">
        <v>11</v>
      </c>
      <c r="B1620" s="5">
        <v>0</v>
      </c>
      <c r="D1620" s="5">
        <f t="shared" si="257"/>
        <v>0</v>
      </c>
      <c r="F1620" s="5">
        <f t="shared" si="258"/>
        <v>0</v>
      </c>
      <c r="I1620" s="52"/>
      <c r="J1620" s="103"/>
      <c r="K1620" s="55"/>
      <c r="L1620" s="52"/>
      <c r="M1620" s="55"/>
      <c r="N1620" s="52"/>
      <c r="O1620" s="52"/>
      <c r="P1620" s="95"/>
      <c r="Q1620" s="52"/>
      <c r="R1620" s="52"/>
      <c r="S1620" s="52"/>
      <c r="T1620" s="52"/>
      <c r="U1620" s="52"/>
      <c r="V1620" s="52"/>
      <c r="W1620" s="52"/>
      <c r="X1620" s="52"/>
      <c r="Y1620" s="52"/>
      <c r="Z1620" s="52"/>
      <c r="AA1620" s="52"/>
      <c r="AB1620" s="52"/>
      <c r="AC1620" s="52"/>
      <c r="AD1620" s="52"/>
      <c r="AE1620" s="52"/>
      <c r="AF1620" s="52"/>
      <c r="AG1620" s="52"/>
      <c r="AH1620" s="52"/>
      <c r="AI1620" s="52"/>
      <c r="AJ1620" s="52"/>
      <c r="AK1620" s="52"/>
      <c r="AL1620" s="52"/>
      <c r="AM1620" s="52"/>
      <c r="AN1620" s="52"/>
      <c r="AO1620" s="52"/>
      <c r="AP1620" s="52"/>
      <c r="AQ1620" s="52"/>
      <c r="AR1620" s="52"/>
      <c r="AS1620" s="52"/>
      <c r="AT1620" s="52"/>
      <c r="AU1620" s="52"/>
      <c r="AV1620" s="52"/>
      <c r="AW1620" s="52"/>
      <c r="AX1620" s="52"/>
      <c r="AY1620" s="52"/>
      <c r="AZ1620" s="52"/>
      <c r="BA1620" s="52"/>
      <c r="BB1620" s="52"/>
      <c r="BC1620" s="52"/>
      <c r="BD1620" s="52"/>
      <c r="BE1620" s="52"/>
      <c r="BF1620" s="52"/>
      <c r="BG1620" s="52"/>
      <c r="BH1620" s="52"/>
      <c r="BI1620" s="52"/>
      <c r="BJ1620" s="52"/>
      <c r="BK1620" s="52"/>
      <c r="BL1620" s="52"/>
      <c r="BM1620" s="52"/>
      <c r="BN1620" s="52"/>
      <c r="BO1620" s="52"/>
      <c r="BP1620" s="52"/>
      <c r="BQ1620" s="52"/>
      <c r="BR1620" s="52"/>
      <c r="BS1620" s="52"/>
      <c r="BT1620" s="52"/>
      <c r="BU1620" s="52"/>
      <c r="BV1620" s="52"/>
      <c r="BW1620" s="52"/>
      <c r="BX1620" s="52"/>
      <c r="BY1620" s="52"/>
      <c r="BZ1620" s="52"/>
      <c r="CA1620" s="52"/>
      <c r="CB1620" s="52"/>
      <c r="CC1620" s="52"/>
      <c r="CD1620" s="52"/>
      <c r="CE1620" s="52"/>
      <c r="CF1620" s="52"/>
      <c r="CG1620" s="52"/>
      <c r="CH1620" s="52"/>
      <c r="CI1620" s="52"/>
      <c r="CJ1620" s="52"/>
      <c r="CK1620" s="52"/>
      <c r="CL1620" s="52"/>
      <c r="CM1620" s="52"/>
      <c r="CN1620" s="52"/>
      <c r="CO1620" s="52"/>
      <c r="CP1620" s="52"/>
      <c r="CQ1620" s="52"/>
      <c r="CR1620" s="52"/>
      <c r="CS1620" s="52"/>
      <c r="CT1620" s="52"/>
      <c r="CU1620" s="52"/>
      <c r="CV1620" s="52"/>
      <c r="CW1620" s="52"/>
      <c r="CX1620" s="52"/>
      <c r="CY1620" s="52"/>
      <c r="CZ1620" s="52"/>
      <c r="DA1620" s="52"/>
      <c r="DB1620" s="52"/>
      <c r="DC1620" s="52"/>
      <c r="DD1620" s="52"/>
      <c r="DE1620" s="52"/>
      <c r="DF1620" s="52"/>
      <c r="DG1620" s="52"/>
      <c r="DH1620" s="52"/>
      <c r="DI1620" s="52"/>
      <c r="DJ1620" s="52"/>
      <c r="DK1620" s="52"/>
      <c r="DL1620" s="52"/>
      <c r="DM1620" s="52"/>
      <c r="DN1620" s="52"/>
      <c r="DO1620" s="52"/>
      <c r="DP1620" s="52"/>
      <c r="DQ1620" s="52"/>
      <c r="DR1620" s="52"/>
      <c r="DS1620" s="52"/>
      <c r="DT1620" s="52"/>
      <c r="DU1620" s="52"/>
      <c r="DV1620" s="52"/>
      <c r="DW1620" s="52"/>
      <c r="DX1620" s="52"/>
      <c r="DY1620" s="52"/>
    </row>
    <row r="1621" spans="1:129" x14ac:dyDescent="0.25">
      <c r="A1621" s="19" t="s">
        <v>12</v>
      </c>
      <c r="B1621" s="5">
        <v>0</v>
      </c>
      <c r="D1621" s="5">
        <f t="shared" si="257"/>
        <v>0</v>
      </c>
      <c r="F1621" s="5">
        <f t="shared" si="258"/>
        <v>0</v>
      </c>
      <c r="I1621" s="52"/>
      <c r="J1621" s="103"/>
      <c r="K1621" s="55"/>
      <c r="L1621" s="52"/>
      <c r="M1621" s="55"/>
      <c r="N1621" s="52"/>
      <c r="O1621" s="52"/>
      <c r="P1621" s="95"/>
      <c r="Q1621" s="52"/>
      <c r="R1621" s="52"/>
      <c r="S1621" s="52"/>
      <c r="T1621" s="52"/>
      <c r="U1621" s="52"/>
      <c r="V1621" s="52"/>
      <c r="W1621" s="52"/>
      <c r="X1621" s="52"/>
      <c r="Y1621" s="52"/>
      <c r="Z1621" s="52"/>
      <c r="AA1621" s="52"/>
      <c r="AB1621" s="52"/>
      <c r="AC1621" s="52"/>
      <c r="AD1621" s="52"/>
      <c r="AE1621" s="52"/>
      <c r="AF1621" s="52"/>
      <c r="AG1621" s="52"/>
      <c r="AH1621" s="52"/>
      <c r="AI1621" s="52"/>
      <c r="AJ1621" s="52"/>
      <c r="AK1621" s="52"/>
      <c r="AL1621" s="52"/>
      <c r="AM1621" s="52"/>
      <c r="AN1621" s="52"/>
      <c r="AO1621" s="52"/>
      <c r="AP1621" s="52"/>
      <c r="AQ1621" s="52"/>
      <c r="AR1621" s="52"/>
      <c r="AS1621" s="52"/>
      <c r="AT1621" s="52"/>
      <c r="AU1621" s="52"/>
      <c r="AV1621" s="52"/>
      <c r="AW1621" s="52"/>
      <c r="AX1621" s="52"/>
      <c r="AY1621" s="52"/>
      <c r="AZ1621" s="52"/>
      <c r="BA1621" s="52"/>
      <c r="BB1621" s="52"/>
      <c r="BC1621" s="52"/>
      <c r="BD1621" s="52"/>
      <c r="BE1621" s="52"/>
      <c r="BF1621" s="52"/>
      <c r="BG1621" s="52"/>
      <c r="BH1621" s="52"/>
      <c r="BI1621" s="52"/>
      <c r="BJ1621" s="52"/>
      <c r="BK1621" s="52"/>
      <c r="BL1621" s="52"/>
      <c r="BM1621" s="52"/>
      <c r="BN1621" s="52"/>
      <c r="BO1621" s="52"/>
      <c r="BP1621" s="52"/>
      <c r="BQ1621" s="52"/>
      <c r="BR1621" s="52"/>
      <c r="BS1621" s="52"/>
      <c r="BT1621" s="52"/>
      <c r="BU1621" s="52"/>
      <c r="BV1621" s="52"/>
      <c r="BW1621" s="52"/>
      <c r="BX1621" s="52"/>
      <c r="BY1621" s="52"/>
      <c r="BZ1621" s="52"/>
      <c r="CA1621" s="52"/>
      <c r="CB1621" s="52"/>
      <c r="CC1621" s="52"/>
      <c r="CD1621" s="52"/>
      <c r="CE1621" s="52"/>
      <c r="CF1621" s="52"/>
      <c r="CG1621" s="52"/>
      <c r="CH1621" s="52"/>
      <c r="CI1621" s="52"/>
      <c r="CJ1621" s="52"/>
      <c r="CK1621" s="52"/>
      <c r="CL1621" s="52"/>
      <c r="CM1621" s="52"/>
      <c r="CN1621" s="52"/>
      <c r="CO1621" s="52"/>
      <c r="CP1621" s="52"/>
      <c r="CQ1621" s="52"/>
      <c r="CR1621" s="52"/>
      <c r="CS1621" s="52"/>
      <c r="CT1621" s="52"/>
      <c r="CU1621" s="52"/>
      <c r="CV1621" s="52"/>
      <c r="CW1621" s="52"/>
      <c r="CX1621" s="52"/>
      <c r="CY1621" s="52"/>
      <c r="CZ1621" s="52"/>
      <c r="DA1621" s="52"/>
      <c r="DB1621" s="52"/>
      <c r="DC1621" s="52"/>
      <c r="DD1621" s="52"/>
      <c r="DE1621" s="52"/>
      <c r="DF1621" s="52"/>
      <c r="DG1621" s="52"/>
      <c r="DH1621" s="52"/>
      <c r="DI1621" s="52"/>
      <c r="DJ1621" s="52"/>
      <c r="DK1621" s="52"/>
      <c r="DL1621" s="52"/>
      <c r="DM1621" s="52"/>
      <c r="DN1621" s="52"/>
      <c r="DO1621" s="52"/>
      <c r="DP1621" s="52"/>
      <c r="DQ1621" s="52"/>
      <c r="DR1621" s="52"/>
      <c r="DS1621" s="52"/>
      <c r="DT1621" s="52"/>
      <c r="DU1621" s="52"/>
      <c r="DV1621" s="52"/>
      <c r="DW1621" s="52"/>
      <c r="DX1621" s="52"/>
      <c r="DY1621" s="52"/>
    </row>
    <row r="1622" spans="1:129" x14ac:dyDescent="0.25">
      <c r="A1622" s="19" t="s">
        <v>13</v>
      </c>
      <c r="B1622" s="5">
        <v>0</v>
      </c>
      <c r="D1622" s="5">
        <f t="shared" si="257"/>
        <v>0</v>
      </c>
      <c r="F1622" s="5">
        <f t="shared" si="258"/>
        <v>0</v>
      </c>
      <c r="I1622" s="52"/>
      <c r="J1622" s="103"/>
      <c r="K1622" s="55"/>
      <c r="L1622" s="52"/>
      <c r="M1622" s="55"/>
      <c r="N1622" s="52"/>
      <c r="O1622" s="52"/>
      <c r="P1622" s="95"/>
      <c r="Q1622" s="52"/>
      <c r="R1622" s="52"/>
      <c r="S1622" s="52"/>
      <c r="T1622" s="52"/>
      <c r="U1622" s="52"/>
      <c r="V1622" s="52"/>
      <c r="W1622" s="52"/>
      <c r="X1622" s="52"/>
      <c r="Y1622" s="52"/>
      <c r="Z1622" s="52"/>
      <c r="AA1622" s="52"/>
      <c r="AB1622" s="52"/>
      <c r="AC1622" s="52"/>
      <c r="AD1622" s="52"/>
      <c r="AE1622" s="52"/>
      <c r="AF1622" s="52"/>
      <c r="AG1622" s="52"/>
      <c r="AH1622" s="52"/>
      <c r="AI1622" s="52"/>
      <c r="AJ1622" s="52"/>
      <c r="AK1622" s="52"/>
      <c r="AL1622" s="52"/>
      <c r="AM1622" s="52"/>
      <c r="AN1622" s="52"/>
      <c r="AO1622" s="52"/>
      <c r="AP1622" s="52"/>
      <c r="AQ1622" s="52"/>
      <c r="AR1622" s="52"/>
      <c r="AS1622" s="52"/>
      <c r="AT1622" s="52"/>
      <c r="AU1622" s="52"/>
      <c r="AV1622" s="52"/>
      <c r="AW1622" s="52"/>
      <c r="AX1622" s="52"/>
      <c r="AY1622" s="52"/>
      <c r="AZ1622" s="52"/>
      <c r="BA1622" s="52"/>
      <c r="BB1622" s="52"/>
      <c r="BC1622" s="52"/>
      <c r="BD1622" s="52"/>
      <c r="BE1622" s="52"/>
      <c r="BF1622" s="52"/>
      <c r="BG1622" s="52"/>
      <c r="BH1622" s="52"/>
      <c r="BI1622" s="52"/>
      <c r="BJ1622" s="52"/>
      <c r="BK1622" s="52"/>
      <c r="BL1622" s="52"/>
      <c r="BM1622" s="52"/>
      <c r="BN1622" s="52"/>
      <c r="BO1622" s="52"/>
      <c r="BP1622" s="52"/>
      <c r="BQ1622" s="52"/>
      <c r="BR1622" s="52"/>
      <c r="BS1622" s="52"/>
      <c r="BT1622" s="52"/>
      <c r="BU1622" s="52"/>
      <c r="BV1622" s="52"/>
      <c r="BW1622" s="52"/>
      <c r="BX1622" s="52"/>
      <c r="BY1622" s="52"/>
      <c r="BZ1622" s="52"/>
      <c r="CA1622" s="52"/>
      <c r="CB1622" s="52"/>
      <c r="CC1622" s="52"/>
      <c r="CD1622" s="52"/>
      <c r="CE1622" s="52"/>
      <c r="CF1622" s="52"/>
      <c r="CG1622" s="52"/>
      <c r="CH1622" s="52"/>
      <c r="CI1622" s="52"/>
      <c r="CJ1622" s="52"/>
      <c r="CK1622" s="52"/>
      <c r="CL1622" s="52"/>
      <c r="CM1622" s="52"/>
      <c r="CN1622" s="52"/>
      <c r="CO1622" s="52"/>
      <c r="CP1622" s="52"/>
      <c r="CQ1622" s="52"/>
      <c r="CR1622" s="52"/>
      <c r="CS1622" s="52"/>
      <c r="CT1622" s="52"/>
      <c r="CU1622" s="52"/>
      <c r="CV1622" s="52"/>
      <c r="CW1622" s="52"/>
      <c r="CX1622" s="52"/>
      <c r="CY1622" s="52"/>
      <c r="CZ1622" s="52"/>
      <c r="DA1622" s="52"/>
      <c r="DB1622" s="52"/>
      <c r="DC1622" s="52"/>
      <c r="DD1622" s="52"/>
      <c r="DE1622" s="52"/>
      <c r="DF1622" s="52"/>
      <c r="DG1622" s="52"/>
      <c r="DH1622" s="52"/>
      <c r="DI1622" s="52"/>
      <c r="DJ1622" s="52"/>
      <c r="DK1622" s="52"/>
      <c r="DL1622" s="52"/>
      <c r="DM1622" s="52"/>
      <c r="DN1622" s="52"/>
      <c r="DO1622" s="52"/>
      <c r="DP1622" s="52"/>
      <c r="DQ1622" s="52"/>
      <c r="DR1622" s="52"/>
      <c r="DS1622" s="52"/>
      <c r="DT1622" s="52"/>
      <c r="DU1622" s="52"/>
      <c r="DV1622" s="52"/>
      <c r="DW1622" s="52"/>
      <c r="DX1622" s="52"/>
      <c r="DY1622" s="52"/>
    </row>
    <row r="1623" spans="1:129" x14ac:dyDescent="0.25">
      <c r="A1623" s="19" t="s">
        <v>14</v>
      </c>
      <c r="B1623" s="5">
        <v>0</v>
      </c>
      <c r="D1623" s="5">
        <f t="shared" si="257"/>
        <v>0</v>
      </c>
      <c r="F1623" s="5">
        <f t="shared" si="258"/>
        <v>0</v>
      </c>
      <c r="I1623" s="52"/>
      <c r="J1623" s="103"/>
      <c r="K1623" s="55"/>
      <c r="L1623" s="52"/>
      <c r="M1623" s="55"/>
      <c r="N1623" s="52"/>
      <c r="O1623" s="52"/>
      <c r="P1623" s="95"/>
      <c r="Q1623" s="52"/>
      <c r="R1623" s="52"/>
      <c r="S1623" s="52"/>
      <c r="T1623" s="52"/>
      <c r="U1623" s="52"/>
      <c r="V1623" s="52"/>
      <c r="W1623" s="52"/>
      <c r="X1623" s="52"/>
      <c r="Y1623" s="52"/>
      <c r="Z1623" s="52"/>
      <c r="AA1623" s="52"/>
      <c r="AB1623" s="52"/>
      <c r="AC1623" s="52"/>
      <c r="AD1623" s="52"/>
      <c r="AE1623" s="52"/>
      <c r="AF1623" s="52"/>
      <c r="AG1623" s="52"/>
      <c r="AH1623" s="52"/>
      <c r="AI1623" s="52"/>
      <c r="AJ1623" s="52"/>
      <c r="AK1623" s="52"/>
      <c r="AL1623" s="52"/>
      <c r="AM1623" s="52"/>
      <c r="AN1623" s="52"/>
      <c r="AO1623" s="52"/>
      <c r="AP1623" s="52"/>
      <c r="AQ1623" s="52"/>
      <c r="AR1623" s="52"/>
      <c r="AS1623" s="52"/>
      <c r="AT1623" s="52"/>
      <c r="AU1623" s="52"/>
      <c r="AV1623" s="52"/>
      <c r="AW1623" s="52"/>
      <c r="AX1623" s="52"/>
      <c r="AY1623" s="52"/>
      <c r="AZ1623" s="52"/>
      <c r="BA1623" s="52"/>
      <c r="BB1623" s="52"/>
      <c r="BC1623" s="52"/>
      <c r="BD1623" s="52"/>
      <c r="BE1623" s="52"/>
      <c r="BF1623" s="52"/>
      <c r="BG1623" s="52"/>
      <c r="BH1623" s="52"/>
      <c r="BI1623" s="52"/>
      <c r="BJ1623" s="52"/>
      <c r="BK1623" s="52"/>
      <c r="BL1623" s="52"/>
      <c r="BM1623" s="52"/>
      <c r="BN1623" s="52"/>
      <c r="BO1623" s="52"/>
      <c r="BP1623" s="52"/>
      <c r="BQ1623" s="52"/>
      <c r="BR1623" s="52"/>
      <c r="BS1623" s="52"/>
      <c r="BT1623" s="52"/>
      <c r="BU1623" s="52"/>
      <c r="BV1623" s="52"/>
      <c r="BW1623" s="52"/>
      <c r="BX1623" s="52"/>
      <c r="BY1623" s="52"/>
      <c r="BZ1623" s="52"/>
      <c r="CA1623" s="52"/>
      <c r="CB1623" s="52"/>
      <c r="CC1623" s="52"/>
      <c r="CD1623" s="52"/>
      <c r="CE1623" s="52"/>
      <c r="CF1623" s="52"/>
      <c r="CG1623" s="52"/>
      <c r="CH1623" s="52"/>
      <c r="CI1623" s="52"/>
      <c r="CJ1623" s="52"/>
      <c r="CK1623" s="52"/>
      <c r="CL1623" s="52"/>
      <c r="CM1623" s="52"/>
      <c r="CN1623" s="52"/>
      <c r="CO1623" s="52"/>
      <c r="CP1623" s="52"/>
      <c r="CQ1623" s="52"/>
      <c r="CR1623" s="52"/>
      <c r="CS1623" s="52"/>
      <c r="CT1623" s="52"/>
      <c r="CU1623" s="52"/>
      <c r="CV1623" s="52"/>
      <c r="CW1623" s="52"/>
      <c r="CX1623" s="52"/>
      <c r="CY1623" s="52"/>
      <c r="CZ1623" s="52"/>
      <c r="DA1623" s="52"/>
      <c r="DB1623" s="52"/>
      <c r="DC1623" s="52"/>
      <c r="DD1623" s="52"/>
      <c r="DE1623" s="52"/>
      <c r="DF1623" s="52"/>
      <c r="DG1623" s="52"/>
      <c r="DH1623" s="52"/>
      <c r="DI1623" s="52"/>
      <c r="DJ1623" s="52"/>
      <c r="DK1623" s="52"/>
      <c r="DL1623" s="52"/>
      <c r="DM1623" s="52"/>
      <c r="DN1623" s="52"/>
      <c r="DO1623" s="52"/>
      <c r="DP1623" s="52"/>
      <c r="DQ1623" s="52"/>
      <c r="DR1623" s="52"/>
      <c r="DS1623" s="52"/>
      <c r="DT1623" s="52"/>
      <c r="DU1623" s="52"/>
      <c r="DV1623" s="52"/>
      <c r="DW1623" s="52"/>
      <c r="DX1623" s="52"/>
      <c r="DY1623" s="52"/>
    </row>
    <row r="1624" spans="1:129" x14ac:dyDescent="0.25">
      <c r="A1624" s="19" t="s">
        <v>15</v>
      </c>
      <c r="B1624" s="5">
        <v>0</v>
      </c>
      <c r="D1624" s="5">
        <f t="shared" si="257"/>
        <v>0</v>
      </c>
      <c r="F1624" s="5">
        <f t="shared" si="258"/>
        <v>0</v>
      </c>
      <c r="I1624" s="52"/>
      <c r="J1624" s="103"/>
      <c r="K1624" s="55"/>
      <c r="L1624" s="52"/>
      <c r="M1624" s="55"/>
      <c r="N1624" s="52"/>
      <c r="O1624" s="52"/>
      <c r="P1624" s="95"/>
      <c r="Q1624" s="52"/>
      <c r="R1624" s="52"/>
      <c r="S1624" s="52"/>
      <c r="T1624" s="52"/>
      <c r="U1624" s="52"/>
      <c r="V1624" s="52"/>
      <c r="W1624" s="52"/>
      <c r="X1624" s="52"/>
      <c r="Y1624" s="52"/>
      <c r="Z1624" s="52"/>
      <c r="AA1624" s="52"/>
      <c r="AB1624" s="52"/>
      <c r="AC1624" s="52"/>
      <c r="AD1624" s="52"/>
      <c r="AE1624" s="52"/>
      <c r="AF1624" s="52"/>
      <c r="AG1624" s="52"/>
      <c r="AH1624" s="52"/>
      <c r="AI1624" s="52"/>
      <c r="AJ1624" s="52"/>
      <c r="AK1624" s="52"/>
      <c r="AL1624" s="52"/>
      <c r="AM1624" s="52"/>
      <c r="AN1624" s="52"/>
      <c r="AO1624" s="52"/>
      <c r="AP1624" s="52"/>
      <c r="AQ1624" s="52"/>
      <c r="AR1624" s="52"/>
      <c r="AS1624" s="52"/>
      <c r="AT1624" s="52"/>
      <c r="AU1624" s="52"/>
      <c r="AV1624" s="52"/>
      <c r="AW1624" s="52"/>
      <c r="AX1624" s="52"/>
      <c r="AY1624" s="52"/>
      <c r="AZ1624" s="52"/>
      <c r="BA1624" s="52"/>
      <c r="BB1624" s="52"/>
      <c r="BC1624" s="52"/>
      <c r="BD1624" s="52"/>
      <c r="BE1624" s="52"/>
      <c r="BF1624" s="52"/>
      <c r="BG1624" s="52"/>
      <c r="BH1624" s="52"/>
      <c r="BI1624" s="52"/>
      <c r="BJ1624" s="52"/>
      <c r="BK1624" s="52"/>
      <c r="BL1624" s="52"/>
      <c r="BM1624" s="52"/>
      <c r="BN1624" s="52"/>
      <c r="BO1624" s="52"/>
      <c r="BP1624" s="52"/>
      <c r="BQ1624" s="52"/>
      <c r="BR1624" s="52"/>
      <c r="BS1624" s="52"/>
      <c r="BT1624" s="52"/>
      <c r="BU1624" s="52"/>
      <c r="BV1624" s="52"/>
      <c r="BW1624" s="52"/>
      <c r="BX1624" s="52"/>
      <c r="BY1624" s="52"/>
      <c r="BZ1624" s="52"/>
      <c r="CA1624" s="52"/>
      <c r="CB1624" s="52"/>
      <c r="CC1624" s="52"/>
      <c r="CD1624" s="52"/>
      <c r="CE1624" s="52"/>
      <c r="CF1624" s="52"/>
      <c r="CG1624" s="52"/>
      <c r="CH1624" s="52"/>
      <c r="CI1624" s="52"/>
      <c r="CJ1624" s="52"/>
      <c r="CK1624" s="52"/>
      <c r="CL1624" s="52"/>
      <c r="CM1624" s="52"/>
      <c r="CN1624" s="52"/>
      <c r="CO1624" s="52"/>
      <c r="CP1624" s="52"/>
      <c r="CQ1624" s="52"/>
      <c r="CR1624" s="52"/>
      <c r="CS1624" s="52"/>
      <c r="CT1624" s="52"/>
      <c r="CU1624" s="52"/>
      <c r="CV1624" s="52"/>
      <c r="CW1624" s="52"/>
      <c r="CX1624" s="52"/>
      <c r="CY1624" s="52"/>
      <c r="CZ1624" s="52"/>
      <c r="DA1624" s="52"/>
      <c r="DB1624" s="52"/>
      <c r="DC1624" s="52"/>
      <c r="DD1624" s="52"/>
      <c r="DE1624" s="52"/>
      <c r="DF1624" s="52"/>
      <c r="DG1624" s="52"/>
      <c r="DH1624" s="52"/>
      <c r="DI1624" s="52"/>
      <c r="DJ1624" s="52"/>
      <c r="DK1624" s="52"/>
      <c r="DL1624" s="52"/>
      <c r="DM1624" s="52"/>
      <c r="DN1624" s="52"/>
      <c r="DO1624" s="52"/>
      <c r="DP1624" s="52"/>
      <c r="DQ1624" s="52"/>
      <c r="DR1624" s="52"/>
      <c r="DS1624" s="52"/>
      <c r="DT1624" s="52"/>
      <c r="DU1624" s="52"/>
      <c r="DV1624" s="52"/>
      <c r="DW1624" s="52"/>
      <c r="DX1624" s="52"/>
      <c r="DY1624" s="52"/>
    </row>
    <row r="1625" spans="1:129" x14ac:dyDescent="0.25">
      <c r="A1625" s="6" t="s">
        <v>16</v>
      </c>
      <c r="B1625" s="7">
        <f>SUM(B1613:B1624)</f>
        <v>100</v>
      </c>
      <c r="D1625" s="23">
        <f>SUM(D1613:D1624)</f>
        <v>100</v>
      </c>
      <c r="F1625" s="7">
        <f>SUM(F1613:F1624)</f>
        <v>0</v>
      </c>
      <c r="I1625" s="52"/>
      <c r="J1625" s="103"/>
      <c r="K1625" s="55"/>
      <c r="L1625" s="52"/>
      <c r="M1625" s="55"/>
      <c r="N1625" s="52"/>
      <c r="O1625" s="52"/>
      <c r="P1625" s="95"/>
      <c r="Q1625" s="52"/>
      <c r="R1625" s="52"/>
      <c r="S1625" s="52"/>
      <c r="T1625" s="52"/>
      <c r="U1625" s="52"/>
      <c r="V1625" s="52"/>
      <c r="W1625" s="52"/>
      <c r="X1625" s="52"/>
      <c r="Y1625" s="52"/>
      <c r="Z1625" s="52"/>
      <c r="AA1625" s="52"/>
      <c r="AB1625" s="52"/>
      <c r="AC1625" s="52"/>
      <c r="AD1625" s="52"/>
      <c r="AE1625" s="52"/>
      <c r="AF1625" s="52"/>
      <c r="AG1625" s="52"/>
      <c r="AH1625" s="52"/>
      <c r="AI1625" s="52"/>
      <c r="AJ1625" s="52"/>
      <c r="AK1625" s="52"/>
      <c r="AL1625" s="52"/>
      <c r="AM1625" s="52"/>
      <c r="AN1625" s="52"/>
      <c r="AO1625" s="52"/>
      <c r="AP1625" s="52"/>
      <c r="AQ1625" s="52"/>
      <c r="AR1625" s="52"/>
      <c r="AS1625" s="52"/>
      <c r="AT1625" s="52"/>
      <c r="AU1625" s="52"/>
      <c r="AV1625" s="52"/>
      <c r="AW1625" s="52"/>
      <c r="AX1625" s="52"/>
      <c r="AY1625" s="52"/>
      <c r="AZ1625" s="52"/>
      <c r="BA1625" s="52"/>
      <c r="BB1625" s="52"/>
      <c r="BC1625" s="52"/>
      <c r="BD1625" s="52"/>
      <c r="BE1625" s="52"/>
      <c r="BF1625" s="52"/>
      <c r="BG1625" s="52"/>
      <c r="BH1625" s="52"/>
      <c r="BI1625" s="52"/>
      <c r="BJ1625" s="52"/>
      <c r="BK1625" s="52"/>
      <c r="BL1625" s="52"/>
      <c r="BM1625" s="52"/>
      <c r="BN1625" s="52"/>
      <c r="BO1625" s="52"/>
      <c r="BP1625" s="52"/>
      <c r="BQ1625" s="52"/>
      <c r="BR1625" s="52"/>
      <c r="BS1625" s="52"/>
      <c r="BT1625" s="52"/>
      <c r="BU1625" s="52"/>
      <c r="BV1625" s="52"/>
      <c r="BW1625" s="52"/>
      <c r="BX1625" s="52"/>
      <c r="BY1625" s="52"/>
      <c r="BZ1625" s="52"/>
      <c r="CA1625" s="52"/>
      <c r="CB1625" s="52"/>
      <c r="CC1625" s="52"/>
      <c r="CD1625" s="52"/>
      <c r="CE1625" s="52"/>
      <c r="CF1625" s="52"/>
      <c r="CG1625" s="52"/>
      <c r="CH1625" s="52"/>
      <c r="CI1625" s="52"/>
      <c r="CJ1625" s="52"/>
      <c r="CK1625" s="52"/>
      <c r="CL1625" s="52"/>
      <c r="CM1625" s="52"/>
      <c r="CN1625" s="52"/>
      <c r="CO1625" s="52"/>
      <c r="CP1625" s="52"/>
      <c r="CQ1625" s="52"/>
      <c r="CR1625" s="52"/>
      <c r="CS1625" s="52"/>
      <c r="CT1625" s="52"/>
      <c r="CU1625" s="52"/>
      <c r="CV1625" s="52"/>
      <c r="CW1625" s="52"/>
      <c r="CX1625" s="52"/>
      <c r="CY1625" s="52"/>
      <c r="CZ1625" s="52"/>
      <c r="DA1625" s="52"/>
      <c r="DB1625" s="52"/>
      <c r="DC1625" s="52"/>
      <c r="DD1625" s="52"/>
      <c r="DE1625" s="52"/>
      <c r="DF1625" s="52"/>
      <c r="DG1625" s="52"/>
      <c r="DH1625" s="52"/>
      <c r="DI1625" s="52"/>
      <c r="DJ1625" s="52"/>
      <c r="DK1625" s="52"/>
      <c r="DL1625" s="52"/>
      <c r="DM1625" s="52"/>
      <c r="DN1625" s="52"/>
      <c r="DO1625" s="52"/>
      <c r="DP1625" s="52"/>
      <c r="DQ1625" s="52"/>
      <c r="DR1625" s="52"/>
      <c r="DS1625" s="52"/>
      <c r="DT1625" s="52"/>
      <c r="DU1625" s="52"/>
      <c r="DV1625" s="52"/>
      <c r="DW1625" s="52"/>
      <c r="DX1625" s="52"/>
      <c r="DY1625" s="52"/>
    </row>
    <row r="1626" spans="1:129" x14ac:dyDescent="0.25">
      <c r="I1626" s="52"/>
      <c r="J1626" s="103"/>
      <c r="K1626" s="55"/>
      <c r="L1626" s="52"/>
      <c r="M1626" s="55"/>
      <c r="N1626" s="52"/>
      <c r="O1626" s="52"/>
      <c r="P1626" s="95"/>
      <c r="Q1626" s="52"/>
      <c r="R1626" s="52"/>
      <c r="S1626" s="52"/>
      <c r="T1626" s="52"/>
      <c r="U1626" s="52"/>
      <c r="V1626" s="52"/>
      <c r="W1626" s="52"/>
      <c r="X1626" s="52"/>
      <c r="Y1626" s="52"/>
      <c r="Z1626" s="52"/>
      <c r="AA1626" s="52"/>
      <c r="AB1626" s="52"/>
      <c r="AC1626" s="52"/>
      <c r="AD1626" s="52"/>
      <c r="AE1626" s="52"/>
      <c r="AF1626" s="52"/>
      <c r="AG1626" s="52"/>
      <c r="AH1626" s="52"/>
      <c r="AI1626" s="52"/>
      <c r="AJ1626" s="52"/>
      <c r="AK1626" s="52"/>
      <c r="AL1626" s="52"/>
      <c r="AM1626" s="52"/>
      <c r="AN1626" s="52"/>
      <c r="AO1626" s="52"/>
      <c r="AP1626" s="52"/>
      <c r="AQ1626" s="52"/>
      <c r="AR1626" s="52"/>
      <c r="AS1626" s="52"/>
      <c r="AT1626" s="52"/>
      <c r="AU1626" s="52"/>
      <c r="AV1626" s="52"/>
      <c r="AW1626" s="52"/>
      <c r="AX1626" s="52"/>
      <c r="AY1626" s="52"/>
      <c r="AZ1626" s="52"/>
      <c r="BA1626" s="52"/>
      <c r="BB1626" s="52"/>
      <c r="BC1626" s="52"/>
      <c r="BD1626" s="52"/>
      <c r="BE1626" s="52"/>
      <c r="BF1626" s="52"/>
      <c r="BG1626" s="52"/>
      <c r="BH1626" s="52"/>
      <c r="BI1626" s="52"/>
      <c r="BJ1626" s="52"/>
      <c r="BK1626" s="52"/>
      <c r="BL1626" s="52"/>
      <c r="BM1626" s="52"/>
      <c r="BN1626" s="52"/>
      <c r="BO1626" s="52"/>
      <c r="BP1626" s="52"/>
      <c r="BQ1626" s="52"/>
      <c r="BR1626" s="52"/>
      <c r="BS1626" s="52"/>
      <c r="BT1626" s="52"/>
      <c r="BU1626" s="52"/>
      <c r="BV1626" s="52"/>
      <c r="BW1626" s="52"/>
      <c r="BX1626" s="52"/>
      <c r="BY1626" s="52"/>
      <c r="BZ1626" s="52"/>
      <c r="CA1626" s="52"/>
      <c r="CB1626" s="52"/>
      <c r="CC1626" s="52"/>
      <c r="CD1626" s="52"/>
      <c r="CE1626" s="52"/>
      <c r="CF1626" s="52"/>
      <c r="CG1626" s="52"/>
      <c r="CH1626" s="52"/>
      <c r="CI1626" s="52"/>
      <c r="CJ1626" s="52"/>
      <c r="CK1626" s="52"/>
      <c r="CL1626" s="52"/>
      <c r="CM1626" s="52"/>
      <c r="CN1626" s="52"/>
      <c r="CO1626" s="52"/>
      <c r="CP1626" s="52"/>
      <c r="CQ1626" s="52"/>
      <c r="CR1626" s="52"/>
      <c r="CS1626" s="52"/>
      <c r="CT1626" s="52"/>
      <c r="CU1626" s="52"/>
      <c r="CV1626" s="52"/>
      <c r="CW1626" s="52"/>
      <c r="CX1626" s="52"/>
      <c r="CY1626" s="52"/>
      <c r="CZ1626" s="52"/>
      <c r="DA1626" s="52"/>
      <c r="DB1626" s="52"/>
      <c r="DC1626" s="52"/>
      <c r="DD1626" s="52"/>
      <c r="DE1626" s="52"/>
      <c r="DF1626" s="52"/>
      <c r="DG1626" s="52"/>
      <c r="DH1626" s="52"/>
      <c r="DI1626" s="52"/>
      <c r="DJ1626" s="52"/>
      <c r="DK1626" s="52"/>
      <c r="DL1626" s="52"/>
      <c r="DM1626" s="52"/>
      <c r="DN1626" s="52"/>
      <c r="DO1626" s="52"/>
      <c r="DP1626" s="52"/>
      <c r="DQ1626" s="52"/>
      <c r="DR1626" s="52"/>
      <c r="DS1626" s="52"/>
      <c r="DT1626" s="52"/>
      <c r="DU1626" s="52"/>
      <c r="DV1626" s="52"/>
      <c r="DW1626" s="52"/>
      <c r="DX1626" s="52"/>
      <c r="DY1626" s="52"/>
    </row>
    <row r="1627" spans="1:129" x14ac:dyDescent="0.25">
      <c r="I1627" s="52"/>
      <c r="J1627" s="103"/>
      <c r="K1627" s="55"/>
      <c r="L1627" s="52"/>
      <c r="M1627" s="55"/>
      <c r="N1627" s="52"/>
      <c r="O1627" s="52"/>
      <c r="P1627" s="95"/>
      <c r="Q1627" s="52"/>
      <c r="R1627" s="52"/>
      <c r="S1627" s="52"/>
      <c r="T1627" s="52"/>
      <c r="U1627" s="52"/>
      <c r="V1627" s="52"/>
      <c r="W1627" s="52"/>
      <c r="X1627" s="52"/>
      <c r="Y1627" s="52"/>
      <c r="Z1627" s="52"/>
      <c r="AA1627" s="52"/>
      <c r="AB1627" s="52"/>
      <c r="AC1627" s="52"/>
      <c r="AD1627" s="52"/>
      <c r="AE1627" s="52"/>
      <c r="AF1627" s="52"/>
      <c r="AG1627" s="52"/>
      <c r="AH1627" s="52"/>
      <c r="AI1627" s="52"/>
      <c r="AJ1627" s="52"/>
      <c r="AK1627" s="52"/>
      <c r="AL1627" s="52"/>
      <c r="AM1627" s="52"/>
      <c r="AN1627" s="52"/>
      <c r="AO1627" s="52"/>
      <c r="AP1627" s="52"/>
      <c r="AQ1627" s="52"/>
      <c r="AR1627" s="52"/>
      <c r="AS1627" s="52"/>
      <c r="AT1627" s="52"/>
      <c r="AU1627" s="52"/>
      <c r="AV1627" s="52"/>
      <c r="AW1627" s="52"/>
      <c r="AX1627" s="52"/>
      <c r="AY1627" s="52"/>
      <c r="AZ1627" s="52"/>
      <c r="BA1627" s="52"/>
      <c r="BB1627" s="52"/>
      <c r="BC1627" s="52"/>
      <c r="BD1627" s="52"/>
      <c r="BE1627" s="52"/>
      <c r="BF1627" s="52"/>
      <c r="BG1627" s="52"/>
      <c r="BH1627" s="52"/>
      <c r="BI1627" s="52"/>
      <c r="BJ1627" s="52"/>
      <c r="BK1627" s="52"/>
      <c r="BL1627" s="52"/>
      <c r="BM1627" s="52"/>
      <c r="BN1627" s="52"/>
      <c r="BO1627" s="52"/>
      <c r="BP1627" s="52"/>
      <c r="BQ1627" s="52"/>
      <c r="BR1627" s="52"/>
      <c r="BS1627" s="52"/>
      <c r="BT1627" s="52"/>
      <c r="BU1627" s="52"/>
      <c r="BV1627" s="52"/>
      <c r="BW1627" s="52"/>
      <c r="BX1627" s="52"/>
      <c r="BY1627" s="52"/>
      <c r="BZ1627" s="52"/>
      <c r="CA1627" s="52"/>
      <c r="CB1627" s="52"/>
      <c r="CC1627" s="52"/>
      <c r="CD1627" s="52"/>
      <c r="CE1627" s="52"/>
      <c r="CF1627" s="52"/>
      <c r="CG1627" s="52"/>
      <c r="CH1627" s="52"/>
      <c r="CI1627" s="52"/>
      <c r="CJ1627" s="52"/>
      <c r="CK1627" s="52"/>
      <c r="CL1627" s="52"/>
      <c r="CM1627" s="52"/>
      <c r="CN1627" s="52"/>
      <c r="CO1627" s="52"/>
      <c r="CP1627" s="52"/>
      <c r="CQ1627" s="52"/>
      <c r="CR1627" s="52"/>
      <c r="CS1627" s="52"/>
      <c r="CT1627" s="52"/>
      <c r="CU1627" s="52"/>
      <c r="CV1627" s="52"/>
      <c r="CW1627" s="52"/>
      <c r="CX1627" s="52"/>
      <c r="CY1627" s="52"/>
      <c r="CZ1627" s="52"/>
      <c r="DA1627" s="52"/>
      <c r="DB1627" s="52"/>
      <c r="DC1627" s="52"/>
      <c r="DD1627" s="52"/>
      <c r="DE1627" s="52"/>
      <c r="DF1627" s="52"/>
      <c r="DG1627" s="52"/>
      <c r="DH1627" s="52"/>
      <c r="DI1627" s="52"/>
      <c r="DJ1627" s="52"/>
      <c r="DK1627" s="52"/>
      <c r="DL1627" s="52"/>
      <c r="DM1627" s="52"/>
      <c r="DN1627" s="52"/>
      <c r="DO1627" s="52"/>
      <c r="DP1627" s="52"/>
      <c r="DQ1627" s="52"/>
      <c r="DR1627" s="52"/>
      <c r="DS1627" s="52"/>
      <c r="DT1627" s="52"/>
      <c r="DU1627" s="52"/>
      <c r="DV1627" s="52"/>
      <c r="DW1627" s="52"/>
      <c r="DX1627" s="52"/>
      <c r="DY1627" s="52"/>
    </row>
    <row r="1628" spans="1:129" x14ac:dyDescent="0.25">
      <c r="A1628" s="22">
        <v>37101</v>
      </c>
      <c r="B1628" s="173" t="s">
        <v>69</v>
      </c>
      <c r="C1628" s="173"/>
      <c r="D1628" s="173"/>
      <c r="E1628" s="173"/>
      <c r="F1628" s="173"/>
      <c r="G1628" s="173"/>
      <c r="H1628" s="173"/>
      <c r="I1628" s="52"/>
      <c r="J1628" s="103"/>
      <c r="K1628" s="55"/>
      <c r="L1628" s="52"/>
      <c r="M1628" s="55"/>
      <c r="N1628" s="52"/>
      <c r="O1628" s="52"/>
      <c r="P1628" s="95"/>
      <c r="Q1628" s="52"/>
      <c r="R1628" s="52"/>
      <c r="S1628" s="52"/>
      <c r="T1628" s="52"/>
      <c r="U1628" s="52"/>
      <c r="V1628" s="52"/>
      <c r="W1628" s="52"/>
      <c r="X1628" s="52"/>
      <c r="Y1628" s="52"/>
      <c r="Z1628" s="52"/>
      <c r="AA1628" s="52"/>
      <c r="AB1628" s="52"/>
      <c r="AC1628" s="52"/>
      <c r="AD1628" s="52"/>
      <c r="AE1628" s="52"/>
      <c r="AF1628" s="52"/>
      <c r="AG1628" s="52"/>
      <c r="AH1628" s="52"/>
      <c r="AI1628" s="52"/>
      <c r="AJ1628" s="52"/>
      <c r="AK1628" s="52"/>
      <c r="AL1628" s="52"/>
      <c r="AM1628" s="52"/>
      <c r="AN1628" s="52"/>
      <c r="AO1628" s="52"/>
      <c r="AP1628" s="52"/>
      <c r="AQ1628" s="52"/>
      <c r="AR1628" s="52"/>
      <c r="AS1628" s="52"/>
      <c r="AT1628" s="52"/>
      <c r="AU1628" s="52"/>
      <c r="AV1628" s="52"/>
      <c r="AW1628" s="52"/>
      <c r="AX1628" s="52"/>
      <c r="AY1628" s="52"/>
      <c r="AZ1628" s="52"/>
      <c r="BA1628" s="52"/>
      <c r="BB1628" s="52"/>
      <c r="BC1628" s="52"/>
      <c r="BD1628" s="52"/>
      <c r="BE1628" s="52"/>
      <c r="BF1628" s="52"/>
      <c r="BG1628" s="52"/>
      <c r="BH1628" s="52"/>
      <c r="BI1628" s="52"/>
      <c r="BJ1628" s="52"/>
      <c r="BK1628" s="52"/>
      <c r="BL1628" s="52"/>
      <c r="BM1628" s="52"/>
      <c r="BN1628" s="52"/>
      <c r="BO1628" s="52"/>
      <c r="BP1628" s="52"/>
      <c r="BQ1628" s="52"/>
      <c r="BR1628" s="52"/>
      <c r="BS1628" s="52"/>
      <c r="BT1628" s="52"/>
      <c r="BU1628" s="52"/>
      <c r="BV1628" s="52"/>
      <c r="BW1628" s="52"/>
      <c r="BX1628" s="52"/>
      <c r="BY1628" s="52"/>
      <c r="BZ1628" s="52"/>
      <c r="CA1628" s="52"/>
      <c r="CB1628" s="52"/>
      <c r="CC1628" s="52"/>
      <c r="CD1628" s="52"/>
      <c r="CE1628" s="52"/>
      <c r="CF1628" s="52"/>
      <c r="CG1628" s="52"/>
      <c r="CH1628" s="52"/>
      <c r="CI1628" s="52"/>
      <c r="CJ1628" s="52"/>
      <c r="CK1628" s="52"/>
      <c r="CL1628" s="52"/>
      <c r="CM1628" s="52"/>
      <c r="CN1628" s="52"/>
      <c r="CO1628" s="52"/>
      <c r="CP1628" s="52"/>
      <c r="CQ1628" s="52"/>
      <c r="CR1628" s="52"/>
      <c r="CS1628" s="52"/>
      <c r="CT1628" s="52"/>
      <c r="CU1628" s="52"/>
      <c r="CV1628" s="52"/>
      <c r="CW1628" s="52"/>
      <c r="CX1628" s="52"/>
      <c r="CY1628" s="52"/>
      <c r="CZ1628" s="52"/>
      <c r="DA1628" s="52"/>
      <c r="DB1628" s="52"/>
      <c r="DC1628" s="52"/>
      <c r="DD1628" s="52"/>
      <c r="DE1628" s="52"/>
      <c r="DF1628" s="52"/>
      <c r="DG1628" s="52"/>
      <c r="DH1628" s="52"/>
      <c r="DI1628" s="52"/>
      <c r="DJ1628" s="52"/>
      <c r="DK1628" s="52"/>
      <c r="DL1628" s="52"/>
      <c r="DM1628" s="52"/>
      <c r="DN1628" s="52"/>
      <c r="DO1628" s="52"/>
      <c r="DP1628" s="52"/>
      <c r="DQ1628" s="52"/>
      <c r="DR1628" s="52"/>
      <c r="DS1628" s="52"/>
      <c r="DT1628" s="52"/>
      <c r="DU1628" s="52"/>
      <c r="DV1628" s="52"/>
      <c r="DW1628" s="52"/>
      <c r="DX1628" s="52"/>
      <c r="DY1628" s="52"/>
    </row>
    <row r="1629" spans="1:129" x14ac:dyDescent="0.25">
      <c r="D1629" s="23">
        <v>10000</v>
      </c>
      <c r="E1629" s="2">
        <v>12</v>
      </c>
      <c r="F1629" s="2"/>
      <c r="G1629" s="10">
        <f>D1629/E1629</f>
        <v>833.33333333333337</v>
      </c>
      <c r="I1629" s="52"/>
      <c r="J1629" s="103"/>
      <c r="K1629" s="55"/>
      <c r="L1629" s="52"/>
      <c r="M1629" s="55"/>
      <c r="N1629" s="52"/>
      <c r="O1629" s="52"/>
      <c r="P1629" s="95"/>
      <c r="Q1629" s="52"/>
      <c r="R1629" s="52"/>
      <c r="S1629" s="52"/>
      <c r="T1629" s="52"/>
      <c r="U1629" s="52"/>
      <c r="V1629" s="52"/>
      <c r="W1629" s="52"/>
      <c r="X1629" s="52"/>
      <c r="Y1629" s="52"/>
      <c r="Z1629" s="52"/>
      <c r="AA1629" s="52"/>
      <c r="AB1629" s="52"/>
      <c r="AC1629" s="52"/>
      <c r="AD1629" s="52"/>
      <c r="AE1629" s="52"/>
      <c r="AF1629" s="52"/>
      <c r="AG1629" s="52"/>
      <c r="AH1629" s="52"/>
      <c r="AI1629" s="52"/>
      <c r="AJ1629" s="52"/>
      <c r="AK1629" s="52"/>
      <c r="AL1629" s="52"/>
      <c r="AM1629" s="52"/>
      <c r="AN1629" s="52"/>
      <c r="AO1629" s="52"/>
      <c r="AP1629" s="52"/>
      <c r="AQ1629" s="52"/>
      <c r="AR1629" s="52"/>
      <c r="AS1629" s="52"/>
      <c r="AT1629" s="52"/>
      <c r="AU1629" s="52"/>
      <c r="AV1629" s="52"/>
      <c r="AW1629" s="52"/>
      <c r="AX1629" s="52"/>
      <c r="AY1629" s="52"/>
      <c r="AZ1629" s="52"/>
      <c r="BA1629" s="52"/>
      <c r="BB1629" s="52"/>
      <c r="BC1629" s="52"/>
      <c r="BD1629" s="52"/>
      <c r="BE1629" s="52"/>
      <c r="BF1629" s="52"/>
      <c r="BG1629" s="52"/>
      <c r="BH1629" s="52"/>
      <c r="BI1629" s="52"/>
      <c r="BJ1629" s="52"/>
      <c r="BK1629" s="52"/>
      <c r="BL1629" s="52"/>
      <c r="BM1629" s="52"/>
      <c r="BN1629" s="52"/>
      <c r="BO1629" s="52"/>
      <c r="BP1629" s="52"/>
      <c r="BQ1629" s="52"/>
      <c r="BR1629" s="52"/>
      <c r="BS1629" s="52"/>
      <c r="BT1629" s="52"/>
      <c r="BU1629" s="52"/>
      <c r="BV1629" s="52"/>
      <c r="BW1629" s="52"/>
      <c r="BX1629" s="52"/>
      <c r="BY1629" s="52"/>
      <c r="BZ1629" s="52"/>
      <c r="CA1629" s="52"/>
      <c r="CB1629" s="52"/>
      <c r="CC1629" s="52"/>
      <c r="CD1629" s="52"/>
      <c r="CE1629" s="52"/>
      <c r="CF1629" s="52"/>
      <c r="CG1629" s="52"/>
      <c r="CH1629" s="52"/>
      <c r="CI1629" s="52"/>
      <c r="CJ1629" s="52"/>
      <c r="CK1629" s="52"/>
      <c r="CL1629" s="52"/>
      <c r="CM1629" s="52"/>
      <c r="CN1629" s="52"/>
      <c r="CO1629" s="52"/>
      <c r="CP1629" s="52"/>
      <c r="CQ1629" s="52"/>
      <c r="CR1629" s="52"/>
      <c r="CS1629" s="52"/>
      <c r="CT1629" s="52"/>
      <c r="CU1629" s="52"/>
      <c r="CV1629" s="52"/>
      <c r="CW1629" s="52"/>
      <c r="CX1629" s="52"/>
      <c r="CY1629" s="52"/>
      <c r="CZ1629" s="52"/>
      <c r="DA1629" s="52"/>
      <c r="DB1629" s="52"/>
      <c r="DC1629" s="52"/>
      <c r="DD1629" s="52"/>
      <c r="DE1629" s="52"/>
      <c r="DF1629" s="52"/>
      <c r="DG1629" s="52"/>
      <c r="DH1629" s="52"/>
      <c r="DI1629" s="52"/>
      <c r="DJ1629" s="52"/>
      <c r="DK1629" s="52"/>
      <c r="DL1629" s="52"/>
      <c r="DM1629" s="52"/>
      <c r="DN1629" s="52"/>
      <c r="DO1629" s="52"/>
      <c r="DP1629" s="52"/>
      <c r="DQ1629" s="52"/>
      <c r="DR1629" s="52"/>
      <c r="DS1629" s="52"/>
      <c r="DT1629" s="52"/>
      <c r="DU1629" s="52"/>
      <c r="DV1629" s="52"/>
      <c r="DW1629" s="52"/>
      <c r="DX1629" s="52"/>
      <c r="DY1629" s="52"/>
    </row>
    <row r="1630" spans="1:129" s="20" customFormat="1" ht="20.100000000000001" customHeight="1" x14ac:dyDescent="0.25">
      <c r="B1630" s="22" t="s">
        <v>1</v>
      </c>
      <c r="C1630" s="22"/>
      <c r="D1630" s="24" t="s">
        <v>2</v>
      </c>
      <c r="E1630" s="25"/>
      <c r="F1630" s="31" t="s">
        <v>3</v>
      </c>
      <c r="G1630" s="27"/>
      <c r="I1630" s="52"/>
      <c r="J1630" s="103"/>
      <c r="K1630" s="55"/>
      <c r="L1630" s="52"/>
      <c r="M1630" s="55"/>
      <c r="N1630" s="52"/>
      <c r="O1630" s="52"/>
      <c r="P1630" s="95"/>
      <c r="Q1630" s="52"/>
      <c r="R1630" s="96"/>
      <c r="S1630" s="96"/>
      <c r="T1630" s="96"/>
      <c r="U1630" s="96"/>
      <c r="V1630" s="96"/>
      <c r="W1630" s="96"/>
      <c r="X1630" s="96"/>
      <c r="Y1630" s="96"/>
      <c r="Z1630" s="96"/>
      <c r="AA1630" s="96"/>
      <c r="AB1630" s="96"/>
      <c r="AC1630" s="96"/>
      <c r="AD1630" s="96"/>
      <c r="AE1630" s="96"/>
      <c r="AF1630" s="96"/>
      <c r="AG1630" s="96"/>
      <c r="AH1630" s="96"/>
      <c r="AI1630" s="96"/>
      <c r="AJ1630" s="96"/>
      <c r="AK1630" s="96"/>
      <c r="AL1630" s="96"/>
      <c r="AM1630" s="96"/>
      <c r="AN1630" s="96"/>
      <c r="AO1630" s="96"/>
      <c r="AP1630" s="96"/>
      <c r="AQ1630" s="96"/>
      <c r="AR1630" s="96"/>
      <c r="AS1630" s="96"/>
      <c r="AT1630" s="96"/>
      <c r="AU1630" s="96"/>
      <c r="AV1630" s="96"/>
      <c r="AW1630" s="96"/>
      <c r="AX1630" s="96"/>
      <c r="AY1630" s="96"/>
      <c r="AZ1630" s="96"/>
      <c r="BA1630" s="96"/>
      <c r="BB1630" s="96"/>
      <c r="BC1630" s="96"/>
      <c r="BD1630" s="96"/>
      <c r="BE1630" s="96"/>
      <c r="BF1630" s="96"/>
      <c r="BG1630" s="96"/>
      <c r="BH1630" s="96"/>
      <c r="BI1630" s="96"/>
      <c r="BJ1630" s="96"/>
      <c r="BK1630" s="96"/>
      <c r="BL1630" s="96"/>
      <c r="BM1630" s="96"/>
      <c r="BN1630" s="96"/>
      <c r="BO1630" s="96"/>
      <c r="BP1630" s="96"/>
      <c r="BQ1630" s="96"/>
      <c r="BR1630" s="96"/>
      <c r="BS1630" s="96"/>
      <c r="BT1630" s="96"/>
      <c r="BU1630" s="96"/>
      <c r="BV1630" s="96"/>
      <c r="BW1630" s="96"/>
      <c r="BX1630" s="96"/>
      <c r="BY1630" s="96"/>
      <c r="BZ1630" s="96"/>
      <c r="CA1630" s="96"/>
      <c r="CB1630" s="96"/>
      <c r="CC1630" s="96"/>
      <c r="CD1630" s="96"/>
      <c r="CE1630" s="96"/>
      <c r="CF1630" s="96"/>
      <c r="CG1630" s="96"/>
      <c r="CH1630" s="96"/>
      <c r="CI1630" s="96"/>
      <c r="CJ1630" s="96"/>
      <c r="CK1630" s="96"/>
      <c r="CL1630" s="96"/>
      <c r="CM1630" s="96"/>
      <c r="CN1630" s="96"/>
      <c r="CO1630" s="96"/>
      <c r="CP1630" s="96"/>
      <c r="CQ1630" s="96"/>
      <c r="CR1630" s="96"/>
      <c r="CS1630" s="96"/>
      <c r="CT1630" s="96"/>
      <c r="CU1630" s="96"/>
      <c r="CV1630" s="96"/>
      <c r="CW1630" s="96"/>
      <c r="CX1630" s="96"/>
      <c r="CY1630" s="96"/>
      <c r="CZ1630" s="96"/>
      <c r="DA1630" s="96"/>
      <c r="DB1630" s="96"/>
      <c r="DC1630" s="96"/>
      <c r="DD1630" s="96"/>
      <c r="DE1630" s="96"/>
      <c r="DF1630" s="96"/>
      <c r="DG1630" s="96"/>
      <c r="DH1630" s="96"/>
      <c r="DI1630" s="96"/>
      <c r="DJ1630" s="96"/>
      <c r="DK1630" s="96"/>
      <c r="DL1630" s="96"/>
      <c r="DM1630" s="96"/>
      <c r="DN1630" s="96"/>
      <c r="DO1630" s="96"/>
      <c r="DP1630" s="96"/>
      <c r="DQ1630" s="96"/>
      <c r="DR1630" s="96"/>
      <c r="DS1630" s="96"/>
      <c r="DT1630" s="96"/>
      <c r="DU1630" s="96"/>
      <c r="DV1630" s="96"/>
      <c r="DW1630" s="96"/>
      <c r="DX1630" s="96"/>
      <c r="DY1630" s="96"/>
    </row>
    <row r="1631" spans="1:129" x14ac:dyDescent="0.25">
      <c r="A1631" s="19" t="s">
        <v>4</v>
      </c>
      <c r="B1631" s="5">
        <v>0</v>
      </c>
      <c r="D1631" s="5">
        <f>B1631-F1631</f>
        <v>0</v>
      </c>
      <c r="F1631" s="5">
        <f>SUM(H1631:S1631)</f>
        <v>0</v>
      </c>
      <c r="I1631" s="96"/>
      <c r="J1631" s="95"/>
      <c r="K1631" s="107"/>
      <c r="L1631" s="96"/>
      <c r="M1631" s="107"/>
      <c r="N1631" s="96"/>
      <c r="O1631" s="96"/>
      <c r="P1631" s="95"/>
      <c r="Q1631" s="96"/>
      <c r="R1631" s="52"/>
      <c r="S1631" s="52"/>
      <c r="T1631" s="52"/>
      <c r="U1631" s="52"/>
      <c r="V1631" s="52"/>
      <c r="W1631" s="52"/>
      <c r="X1631" s="52"/>
      <c r="Y1631" s="52"/>
      <c r="Z1631" s="52"/>
      <c r="AA1631" s="52"/>
      <c r="AB1631" s="52"/>
      <c r="AC1631" s="52"/>
      <c r="AD1631" s="52"/>
      <c r="AE1631" s="52"/>
      <c r="AF1631" s="52"/>
      <c r="AG1631" s="52"/>
      <c r="AH1631" s="52"/>
      <c r="AI1631" s="52"/>
      <c r="AJ1631" s="52"/>
      <c r="AK1631" s="52"/>
      <c r="AL1631" s="52"/>
      <c r="AM1631" s="52"/>
      <c r="AN1631" s="52"/>
      <c r="AO1631" s="52"/>
      <c r="AP1631" s="52"/>
      <c r="AQ1631" s="52"/>
      <c r="AR1631" s="52"/>
      <c r="AS1631" s="52"/>
      <c r="AT1631" s="52"/>
      <c r="AU1631" s="52"/>
      <c r="AV1631" s="52"/>
      <c r="AW1631" s="52"/>
      <c r="AX1631" s="52"/>
      <c r="AY1631" s="52"/>
      <c r="AZ1631" s="52"/>
      <c r="BA1631" s="52"/>
      <c r="BB1631" s="52"/>
      <c r="BC1631" s="52"/>
      <c r="BD1631" s="52"/>
      <c r="BE1631" s="52"/>
      <c r="BF1631" s="52"/>
      <c r="BG1631" s="52"/>
      <c r="BH1631" s="52"/>
      <c r="BI1631" s="52"/>
      <c r="BJ1631" s="52"/>
      <c r="BK1631" s="52"/>
      <c r="BL1631" s="52"/>
      <c r="BM1631" s="52"/>
      <c r="BN1631" s="52"/>
      <c r="BO1631" s="52"/>
      <c r="BP1631" s="52"/>
      <c r="BQ1631" s="52"/>
      <c r="BR1631" s="52"/>
      <c r="BS1631" s="52"/>
      <c r="BT1631" s="52"/>
      <c r="BU1631" s="52"/>
      <c r="BV1631" s="52"/>
      <c r="BW1631" s="52"/>
      <c r="BX1631" s="52"/>
      <c r="BY1631" s="52"/>
      <c r="BZ1631" s="52"/>
      <c r="CA1631" s="52"/>
      <c r="CB1631" s="52"/>
      <c r="CC1631" s="52"/>
      <c r="CD1631" s="52"/>
      <c r="CE1631" s="52"/>
      <c r="CF1631" s="52"/>
      <c r="CG1631" s="52"/>
      <c r="CH1631" s="52"/>
      <c r="CI1631" s="52"/>
      <c r="CJ1631" s="52"/>
      <c r="CK1631" s="52"/>
      <c r="CL1631" s="52"/>
      <c r="CM1631" s="52"/>
      <c r="CN1631" s="52"/>
      <c r="CO1631" s="52"/>
      <c r="CP1631" s="52"/>
      <c r="CQ1631" s="52"/>
      <c r="CR1631" s="52"/>
      <c r="CS1631" s="52"/>
      <c r="CT1631" s="52"/>
      <c r="CU1631" s="52"/>
      <c r="CV1631" s="52"/>
      <c r="CW1631" s="52"/>
      <c r="CX1631" s="52"/>
      <c r="CY1631" s="52"/>
      <c r="CZ1631" s="52"/>
      <c r="DA1631" s="52"/>
      <c r="DB1631" s="52"/>
      <c r="DC1631" s="52"/>
      <c r="DD1631" s="52"/>
      <c r="DE1631" s="52"/>
      <c r="DF1631" s="52"/>
      <c r="DG1631" s="52"/>
      <c r="DH1631" s="52"/>
      <c r="DI1631" s="52"/>
      <c r="DJ1631" s="52"/>
      <c r="DK1631" s="52"/>
      <c r="DL1631" s="52"/>
      <c r="DM1631" s="52"/>
      <c r="DN1631" s="52"/>
      <c r="DO1631" s="52"/>
      <c r="DP1631" s="52"/>
      <c r="DQ1631" s="52"/>
      <c r="DR1631" s="52"/>
      <c r="DS1631" s="52"/>
      <c r="DT1631" s="52"/>
      <c r="DU1631" s="52"/>
      <c r="DV1631" s="52"/>
      <c r="DW1631" s="52"/>
      <c r="DX1631" s="52"/>
      <c r="DY1631" s="52"/>
    </row>
    <row r="1632" spans="1:129" x14ac:dyDescent="0.25">
      <c r="A1632" s="19" t="s">
        <v>5</v>
      </c>
      <c r="B1632" s="5">
        <v>0</v>
      </c>
      <c r="D1632" s="5">
        <f t="shared" ref="D1632:D1642" si="259">B1632-F1632</f>
        <v>0</v>
      </c>
      <c r="F1632" s="5">
        <f t="shared" ref="F1632:F1642" si="260">SUM(H1632:S1632)</f>
        <v>0</v>
      </c>
      <c r="I1632" s="52"/>
      <c r="J1632" s="103"/>
      <c r="K1632" s="55"/>
      <c r="L1632" s="52"/>
      <c r="M1632" s="55"/>
      <c r="N1632" s="52"/>
      <c r="O1632" s="52"/>
      <c r="P1632" s="95"/>
      <c r="Q1632" s="52"/>
      <c r="R1632" s="52"/>
      <c r="S1632" s="52"/>
      <c r="T1632" s="52"/>
      <c r="U1632" s="52"/>
      <c r="V1632" s="52"/>
      <c r="W1632" s="52"/>
      <c r="X1632" s="52"/>
      <c r="Y1632" s="52"/>
      <c r="Z1632" s="52"/>
      <c r="AA1632" s="52"/>
      <c r="AB1632" s="52"/>
      <c r="AC1632" s="52"/>
      <c r="AD1632" s="52"/>
      <c r="AE1632" s="52"/>
      <c r="AF1632" s="52"/>
      <c r="AG1632" s="52"/>
      <c r="AH1632" s="52"/>
      <c r="AI1632" s="52"/>
      <c r="AJ1632" s="52"/>
      <c r="AK1632" s="52"/>
      <c r="AL1632" s="52"/>
      <c r="AM1632" s="52"/>
      <c r="AN1632" s="52"/>
      <c r="AO1632" s="52"/>
      <c r="AP1632" s="52"/>
      <c r="AQ1632" s="52"/>
      <c r="AR1632" s="52"/>
      <c r="AS1632" s="52"/>
      <c r="AT1632" s="52"/>
      <c r="AU1632" s="52"/>
      <c r="AV1632" s="52"/>
      <c r="AW1632" s="52"/>
      <c r="AX1632" s="52"/>
      <c r="AY1632" s="52"/>
      <c r="AZ1632" s="52"/>
      <c r="BA1632" s="52"/>
      <c r="BB1632" s="52"/>
      <c r="BC1632" s="52"/>
      <c r="BD1632" s="52"/>
      <c r="BE1632" s="52"/>
      <c r="BF1632" s="52"/>
      <c r="BG1632" s="52"/>
      <c r="BH1632" s="52"/>
      <c r="BI1632" s="52"/>
      <c r="BJ1632" s="52"/>
      <c r="BK1632" s="52"/>
      <c r="BL1632" s="52"/>
      <c r="BM1632" s="52"/>
      <c r="BN1632" s="52"/>
      <c r="BO1632" s="52"/>
      <c r="BP1632" s="52"/>
      <c r="BQ1632" s="52"/>
      <c r="BR1632" s="52"/>
      <c r="BS1632" s="52"/>
      <c r="BT1632" s="52"/>
      <c r="BU1632" s="52"/>
      <c r="BV1632" s="52"/>
      <c r="BW1632" s="52"/>
      <c r="BX1632" s="52"/>
      <c r="BY1632" s="52"/>
      <c r="BZ1632" s="52"/>
      <c r="CA1632" s="52"/>
      <c r="CB1632" s="52"/>
      <c r="CC1632" s="52"/>
      <c r="CD1632" s="52"/>
      <c r="CE1632" s="52"/>
      <c r="CF1632" s="52"/>
      <c r="CG1632" s="52"/>
      <c r="CH1632" s="52"/>
      <c r="CI1632" s="52"/>
      <c r="CJ1632" s="52"/>
      <c r="CK1632" s="52"/>
      <c r="CL1632" s="52"/>
      <c r="CM1632" s="52"/>
      <c r="CN1632" s="52"/>
      <c r="CO1632" s="52"/>
      <c r="CP1632" s="52"/>
      <c r="CQ1632" s="52"/>
      <c r="CR1632" s="52"/>
      <c r="CS1632" s="52"/>
      <c r="CT1632" s="52"/>
      <c r="CU1632" s="52"/>
      <c r="CV1632" s="52"/>
      <c r="CW1632" s="52"/>
      <c r="CX1632" s="52"/>
      <c r="CY1632" s="52"/>
      <c r="CZ1632" s="52"/>
      <c r="DA1632" s="52"/>
      <c r="DB1632" s="52"/>
      <c r="DC1632" s="52"/>
      <c r="DD1632" s="52"/>
      <c r="DE1632" s="52"/>
      <c r="DF1632" s="52"/>
      <c r="DG1632" s="52"/>
      <c r="DH1632" s="52"/>
      <c r="DI1632" s="52"/>
      <c r="DJ1632" s="52"/>
      <c r="DK1632" s="52"/>
      <c r="DL1632" s="52"/>
      <c r="DM1632" s="52"/>
      <c r="DN1632" s="52"/>
      <c r="DO1632" s="52"/>
      <c r="DP1632" s="52"/>
      <c r="DQ1632" s="52"/>
      <c r="DR1632" s="52"/>
      <c r="DS1632" s="52"/>
      <c r="DT1632" s="52"/>
      <c r="DU1632" s="52"/>
      <c r="DV1632" s="52"/>
      <c r="DW1632" s="52"/>
      <c r="DX1632" s="52"/>
      <c r="DY1632" s="52"/>
    </row>
    <row r="1633" spans="1:129" x14ac:dyDescent="0.25">
      <c r="A1633" s="19" t="s">
        <v>6</v>
      </c>
      <c r="B1633" s="5">
        <v>0</v>
      </c>
      <c r="D1633" s="5">
        <f t="shared" si="259"/>
        <v>-3194</v>
      </c>
      <c r="F1633" s="5">
        <f t="shared" si="260"/>
        <v>3194</v>
      </c>
      <c r="I1633" s="52"/>
      <c r="J1633" s="103">
        <f>3194</f>
        <v>3194</v>
      </c>
      <c r="K1633" s="55"/>
      <c r="L1633" s="52"/>
      <c r="M1633" s="55"/>
      <c r="N1633" s="52"/>
      <c r="O1633" s="52"/>
      <c r="P1633" s="95"/>
      <c r="Q1633" s="52"/>
      <c r="R1633" s="52"/>
      <c r="S1633" s="52"/>
      <c r="T1633" s="52"/>
      <c r="U1633" s="52"/>
      <c r="V1633" s="52"/>
      <c r="W1633" s="52"/>
      <c r="X1633" s="52"/>
      <c r="Y1633" s="52"/>
      <c r="Z1633" s="52"/>
      <c r="AA1633" s="52"/>
      <c r="AB1633" s="52"/>
      <c r="AC1633" s="52"/>
      <c r="AD1633" s="52"/>
      <c r="AE1633" s="52"/>
      <c r="AF1633" s="52"/>
      <c r="AG1633" s="52"/>
      <c r="AH1633" s="52"/>
      <c r="AI1633" s="52"/>
      <c r="AJ1633" s="52"/>
      <c r="AK1633" s="52"/>
      <c r="AL1633" s="52"/>
      <c r="AM1633" s="52"/>
      <c r="AN1633" s="52"/>
      <c r="AO1633" s="52"/>
      <c r="AP1633" s="52"/>
      <c r="AQ1633" s="52"/>
      <c r="AR1633" s="52"/>
      <c r="AS1633" s="52"/>
      <c r="AT1633" s="52"/>
      <c r="AU1633" s="52"/>
      <c r="AV1633" s="52"/>
      <c r="AW1633" s="52"/>
      <c r="AX1633" s="52"/>
      <c r="AY1633" s="52"/>
      <c r="AZ1633" s="52"/>
      <c r="BA1633" s="52"/>
      <c r="BB1633" s="52"/>
      <c r="BC1633" s="52"/>
      <c r="BD1633" s="52"/>
      <c r="BE1633" s="52"/>
      <c r="BF1633" s="52"/>
      <c r="BG1633" s="52"/>
      <c r="BH1633" s="52"/>
      <c r="BI1633" s="52"/>
      <c r="BJ1633" s="52"/>
      <c r="BK1633" s="52"/>
      <c r="BL1633" s="52"/>
      <c r="BM1633" s="52"/>
      <c r="BN1633" s="52"/>
      <c r="BO1633" s="52"/>
      <c r="BP1633" s="52"/>
      <c r="BQ1633" s="52"/>
      <c r="BR1633" s="52"/>
      <c r="BS1633" s="52"/>
      <c r="BT1633" s="52"/>
      <c r="BU1633" s="52"/>
      <c r="BV1633" s="52"/>
      <c r="BW1633" s="52"/>
      <c r="BX1633" s="52"/>
      <c r="BY1633" s="52"/>
      <c r="BZ1633" s="52"/>
      <c r="CA1633" s="52"/>
      <c r="CB1633" s="52"/>
      <c r="CC1633" s="52"/>
      <c r="CD1633" s="52"/>
      <c r="CE1633" s="52"/>
      <c r="CF1633" s="52"/>
      <c r="CG1633" s="52"/>
      <c r="CH1633" s="52"/>
      <c r="CI1633" s="52"/>
      <c r="CJ1633" s="52"/>
      <c r="CK1633" s="52"/>
      <c r="CL1633" s="52"/>
      <c r="CM1633" s="52"/>
      <c r="CN1633" s="52"/>
      <c r="CO1633" s="52"/>
      <c r="CP1633" s="52"/>
      <c r="CQ1633" s="52"/>
      <c r="CR1633" s="52"/>
      <c r="CS1633" s="52"/>
      <c r="CT1633" s="52"/>
      <c r="CU1633" s="52"/>
      <c r="CV1633" s="52"/>
      <c r="CW1633" s="52"/>
      <c r="CX1633" s="52"/>
      <c r="CY1633" s="52"/>
      <c r="CZ1633" s="52"/>
      <c r="DA1633" s="52"/>
      <c r="DB1633" s="52"/>
      <c r="DC1633" s="52"/>
      <c r="DD1633" s="52"/>
      <c r="DE1633" s="52"/>
      <c r="DF1633" s="52"/>
      <c r="DG1633" s="52"/>
      <c r="DH1633" s="52"/>
      <c r="DI1633" s="52"/>
      <c r="DJ1633" s="52"/>
      <c r="DK1633" s="52"/>
      <c r="DL1633" s="52"/>
      <c r="DM1633" s="52"/>
      <c r="DN1633" s="52"/>
      <c r="DO1633" s="52"/>
      <c r="DP1633" s="52"/>
      <c r="DQ1633" s="52"/>
      <c r="DR1633" s="52"/>
      <c r="DS1633" s="52"/>
      <c r="DT1633" s="52"/>
      <c r="DU1633" s="52"/>
      <c r="DV1633" s="52"/>
      <c r="DW1633" s="52"/>
      <c r="DX1633" s="52"/>
      <c r="DY1633" s="52"/>
    </row>
    <row r="1634" spans="1:129" x14ac:dyDescent="0.25">
      <c r="A1634" s="19" t="s">
        <v>7</v>
      </c>
      <c r="B1634" s="5">
        <v>0</v>
      </c>
      <c r="D1634" s="5">
        <f t="shared" si="259"/>
        <v>0</v>
      </c>
      <c r="F1634" s="5">
        <f t="shared" si="260"/>
        <v>0</v>
      </c>
      <c r="I1634" s="52"/>
      <c r="J1634" s="103"/>
      <c r="K1634" s="55"/>
      <c r="L1634" s="52"/>
      <c r="M1634" s="55"/>
      <c r="N1634" s="52"/>
      <c r="O1634" s="52"/>
      <c r="P1634" s="95"/>
      <c r="Q1634" s="52"/>
      <c r="R1634" s="52"/>
      <c r="S1634" s="52"/>
      <c r="T1634" s="52"/>
      <c r="U1634" s="52"/>
      <c r="V1634" s="52"/>
      <c r="W1634" s="52"/>
      <c r="X1634" s="52"/>
      <c r="Y1634" s="52"/>
      <c r="Z1634" s="52"/>
      <c r="AA1634" s="52"/>
      <c r="AB1634" s="52"/>
      <c r="AC1634" s="52"/>
      <c r="AD1634" s="52"/>
      <c r="AE1634" s="52"/>
      <c r="AF1634" s="52"/>
      <c r="AG1634" s="52"/>
      <c r="AH1634" s="52"/>
      <c r="AI1634" s="52"/>
      <c r="AJ1634" s="52"/>
      <c r="AK1634" s="52"/>
      <c r="AL1634" s="52"/>
      <c r="AM1634" s="52"/>
      <c r="AN1634" s="52"/>
      <c r="AO1634" s="52"/>
      <c r="AP1634" s="52"/>
      <c r="AQ1634" s="52"/>
      <c r="AR1634" s="52"/>
      <c r="AS1634" s="52"/>
      <c r="AT1634" s="52"/>
      <c r="AU1634" s="52"/>
      <c r="AV1634" s="52"/>
      <c r="AW1634" s="52"/>
      <c r="AX1634" s="52"/>
      <c r="AY1634" s="52"/>
      <c r="AZ1634" s="52"/>
      <c r="BA1634" s="52"/>
      <c r="BB1634" s="52"/>
      <c r="BC1634" s="52"/>
      <c r="BD1634" s="52"/>
      <c r="BE1634" s="52"/>
      <c r="BF1634" s="52"/>
      <c r="BG1634" s="52"/>
      <c r="BH1634" s="52"/>
      <c r="BI1634" s="52"/>
      <c r="BJ1634" s="52"/>
      <c r="BK1634" s="52"/>
      <c r="BL1634" s="52"/>
      <c r="BM1634" s="52"/>
      <c r="BN1634" s="52"/>
      <c r="BO1634" s="52"/>
      <c r="BP1634" s="52"/>
      <c r="BQ1634" s="52"/>
      <c r="BR1634" s="52"/>
      <c r="BS1634" s="52"/>
      <c r="BT1634" s="52"/>
      <c r="BU1634" s="52"/>
      <c r="BV1634" s="52"/>
      <c r="BW1634" s="52"/>
      <c r="BX1634" s="52"/>
      <c r="BY1634" s="52"/>
      <c r="BZ1634" s="52"/>
      <c r="CA1634" s="52"/>
      <c r="CB1634" s="52"/>
      <c r="CC1634" s="52"/>
      <c r="CD1634" s="52"/>
      <c r="CE1634" s="52"/>
      <c r="CF1634" s="52"/>
      <c r="CG1634" s="52"/>
      <c r="CH1634" s="52"/>
      <c r="CI1634" s="52"/>
      <c r="CJ1634" s="52"/>
      <c r="CK1634" s="52"/>
      <c r="CL1634" s="52"/>
      <c r="CM1634" s="52"/>
      <c r="CN1634" s="52"/>
      <c r="CO1634" s="52"/>
      <c r="CP1634" s="52"/>
      <c r="CQ1634" s="52"/>
      <c r="CR1634" s="52"/>
      <c r="CS1634" s="52"/>
      <c r="CT1634" s="52"/>
      <c r="CU1634" s="52"/>
      <c r="CV1634" s="52"/>
      <c r="CW1634" s="52"/>
      <c r="CX1634" s="52"/>
      <c r="CY1634" s="52"/>
      <c r="CZ1634" s="52"/>
      <c r="DA1634" s="52"/>
      <c r="DB1634" s="52"/>
      <c r="DC1634" s="52"/>
      <c r="DD1634" s="52"/>
      <c r="DE1634" s="52"/>
      <c r="DF1634" s="52"/>
      <c r="DG1634" s="52"/>
      <c r="DH1634" s="52"/>
      <c r="DI1634" s="52"/>
      <c r="DJ1634" s="52"/>
      <c r="DK1634" s="52"/>
      <c r="DL1634" s="52"/>
      <c r="DM1634" s="52"/>
      <c r="DN1634" s="52"/>
      <c r="DO1634" s="52"/>
      <c r="DP1634" s="52"/>
      <c r="DQ1634" s="52"/>
      <c r="DR1634" s="52"/>
      <c r="DS1634" s="52"/>
      <c r="DT1634" s="52"/>
      <c r="DU1634" s="52"/>
      <c r="DV1634" s="52"/>
      <c r="DW1634" s="52"/>
      <c r="DX1634" s="52"/>
      <c r="DY1634" s="52"/>
    </row>
    <row r="1635" spans="1:129" x14ac:dyDescent="0.25">
      <c r="A1635" s="19" t="s">
        <v>55</v>
      </c>
      <c r="B1635" s="5">
        <v>0</v>
      </c>
      <c r="D1635" s="5">
        <f t="shared" si="259"/>
        <v>0</v>
      </c>
      <c r="F1635" s="5">
        <f t="shared" si="260"/>
        <v>0</v>
      </c>
      <c r="I1635" s="52"/>
      <c r="J1635" s="103"/>
      <c r="K1635" s="55"/>
      <c r="L1635" s="52"/>
      <c r="M1635" s="55"/>
      <c r="N1635" s="52"/>
      <c r="O1635" s="52"/>
      <c r="P1635" s="95"/>
      <c r="Q1635" s="52"/>
      <c r="R1635" s="52"/>
      <c r="S1635" s="52"/>
      <c r="T1635" s="52"/>
      <c r="U1635" s="52"/>
      <c r="V1635" s="52"/>
      <c r="W1635" s="52"/>
      <c r="X1635" s="52"/>
      <c r="Y1635" s="52"/>
      <c r="Z1635" s="52"/>
      <c r="AA1635" s="52"/>
      <c r="AB1635" s="52"/>
      <c r="AC1635" s="52"/>
      <c r="AD1635" s="52"/>
      <c r="AE1635" s="52"/>
      <c r="AF1635" s="52"/>
      <c r="AG1635" s="52"/>
      <c r="AH1635" s="52"/>
      <c r="AI1635" s="52"/>
      <c r="AJ1635" s="52"/>
      <c r="AK1635" s="52"/>
      <c r="AL1635" s="52"/>
      <c r="AM1635" s="52"/>
      <c r="AN1635" s="52"/>
      <c r="AO1635" s="52"/>
      <c r="AP1635" s="52"/>
      <c r="AQ1635" s="52"/>
      <c r="AR1635" s="52"/>
      <c r="AS1635" s="52"/>
      <c r="AT1635" s="52"/>
      <c r="AU1635" s="52"/>
      <c r="AV1635" s="52"/>
      <c r="AW1635" s="52"/>
      <c r="AX1635" s="52"/>
      <c r="AY1635" s="52"/>
      <c r="AZ1635" s="52"/>
      <c r="BA1635" s="52"/>
      <c r="BB1635" s="52"/>
      <c r="BC1635" s="52"/>
      <c r="BD1635" s="52"/>
      <c r="BE1635" s="52"/>
      <c r="BF1635" s="52"/>
      <c r="BG1635" s="52"/>
      <c r="BH1635" s="52"/>
      <c r="BI1635" s="52"/>
      <c r="BJ1635" s="52"/>
      <c r="BK1635" s="52"/>
      <c r="BL1635" s="52"/>
      <c r="BM1635" s="52"/>
      <c r="BN1635" s="52"/>
      <c r="BO1635" s="52"/>
      <c r="BP1635" s="52"/>
      <c r="BQ1635" s="52"/>
      <c r="BR1635" s="52"/>
      <c r="BS1635" s="52"/>
      <c r="BT1635" s="52"/>
      <c r="BU1635" s="52"/>
      <c r="BV1635" s="52"/>
      <c r="BW1635" s="52"/>
      <c r="BX1635" s="52"/>
      <c r="BY1635" s="52"/>
      <c r="BZ1635" s="52"/>
      <c r="CA1635" s="52"/>
      <c r="CB1635" s="52"/>
      <c r="CC1635" s="52"/>
      <c r="CD1635" s="52"/>
      <c r="CE1635" s="52"/>
      <c r="CF1635" s="52"/>
      <c r="CG1635" s="52"/>
      <c r="CH1635" s="52"/>
      <c r="CI1635" s="52"/>
      <c r="CJ1635" s="52"/>
      <c r="CK1635" s="52"/>
      <c r="CL1635" s="52"/>
      <c r="CM1635" s="52"/>
      <c r="CN1635" s="52"/>
      <c r="CO1635" s="52"/>
      <c r="CP1635" s="52"/>
      <c r="CQ1635" s="52"/>
      <c r="CR1635" s="52"/>
      <c r="CS1635" s="52"/>
      <c r="CT1635" s="52"/>
      <c r="CU1635" s="52"/>
      <c r="CV1635" s="52"/>
      <c r="CW1635" s="52"/>
      <c r="CX1635" s="52"/>
      <c r="CY1635" s="52"/>
      <c r="CZ1635" s="52"/>
      <c r="DA1635" s="52"/>
      <c r="DB1635" s="52"/>
      <c r="DC1635" s="52"/>
      <c r="DD1635" s="52"/>
      <c r="DE1635" s="52"/>
      <c r="DF1635" s="52"/>
      <c r="DG1635" s="52"/>
      <c r="DH1635" s="52"/>
      <c r="DI1635" s="52"/>
      <c r="DJ1635" s="52"/>
      <c r="DK1635" s="52"/>
      <c r="DL1635" s="52"/>
      <c r="DM1635" s="52"/>
      <c r="DN1635" s="52"/>
      <c r="DO1635" s="52"/>
      <c r="DP1635" s="52"/>
      <c r="DQ1635" s="52"/>
      <c r="DR1635" s="52"/>
      <c r="DS1635" s="52"/>
      <c r="DT1635" s="52"/>
      <c r="DU1635" s="52"/>
      <c r="DV1635" s="52"/>
      <c r="DW1635" s="52"/>
      <c r="DX1635" s="52"/>
      <c r="DY1635" s="52"/>
    </row>
    <row r="1636" spans="1:129" x14ac:dyDescent="0.25">
      <c r="A1636" s="19" t="s">
        <v>9</v>
      </c>
      <c r="B1636" s="5">
        <v>0</v>
      </c>
      <c r="D1636" s="5">
        <f t="shared" si="259"/>
        <v>0</v>
      </c>
      <c r="F1636" s="5">
        <f t="shared" si="260"/>
        <v>0</v>
      </c>
      <c r="I1636" s="52"/>
      <c r="J1636" s="103"/>
      <c r="K1636" s="55"/>
      <c r="L1636" s="52"/>
      <c r="M1636" s="55"/>
      <c r="N1636" s="52"/>
      <c r="O1636" s="52"/>
      <c r="P1636" s="95"/>
      <c r="Q1636" s="52"/>
      <c r="R1636" s="52"/>
      <c r="S1636" s="52"/>
      <c r="T1636" s="52"/>
      <c r="U1636" s="52"/>
      <c r="V1636" s="52"/>
      <c r="W1636" s="52"/>
      <c r="X1636" s="52"/>
      <c r="Y1636" s="52"/>
      <c r="Z1636" s="52"/>
      <c r="AA1636" s="52"/>
      <c r="AB1636" s="52"/>
      <c r="AC1636" s="52"/>
      <c r="AD1636" s="52"/>
      <c r="AE1636" s="52"/>
      <c r="AF1636" s="52"/>
      <c r="AG1636" s="52"/>
      <c r="AH1636" s="52"/>
      <c r="AI1636" s="52"/>
      <c r="AJ1636" s="52"/>
      <c r="AK1636" s="52"/>
      <c r="AL1636" s="52"/>
      <c r="AM1636" s="52"/>
      <c r="AN1636" s="52"/>
      <c r="AO1636" s="52"/>
      <c r="AP1636" s="52"/>
      <c r="AQ1636" s="52"/>
      <c r="AR1636" s="52"/>
      <c r="AS1636" s="52"/>
      <c r="AT1636" s="52"/>
      <c r="AU1636" s="52"/>
      <c r="AV1636" s="52"/>
      <c r="AW1636" s="52"/>
      <c r="AX1636" s="52"/>
      <c r="AY1636" s="52"/>
      <c r="AZ1636" s="52"/>
      <c r="BA1636" s="52"/>
      <c r="BB1636" s="52"/>
      <c r="BC1636" s="52"/>
      <c r="BD1636" s="52"/>
      <c r="BE1636" s="52"/>
      <c r="BF1636" s="52"/>
      <c r="BG1636" s="52"/>
      <c r="BH1636" s="52"/>
      <c r="BI1636" s="52"/>
      <c r="BJ1636" s="52"/>
      <c r="BK1636" s="52"/>
      <c r="BL1636" s="52"/>
      <c r="BM1636" s="52"/>
      <c r="BN1636" s="52"/>
      <c r="BO1636" s="52"/>
      <c r="BP1636" s="52"/>
      <c r="BQ1636" s="52"/>
      <c r="BR1636" s="52"/>
      <c r="BS1636" s="52"/>
      <c r="BT1636" s="52"/>
      <c r="BU1636" s="52"/>
      <c r="BV1636" s="52"/>
      <c r="BW1636" s="52"/>
      <c r="BX1636" s="52"/>
      <c r="BY1636" s="52"/>
      <c r="BZ1636" s="52"/>
      <c r="CA1636" s="52"/>
      <c r="CB1636" s="52"/>
      <c r="CC1636" s="52"/>
      <c r="CD1636" s="52"/>
      <c r="CE1636" s="52"/>
      <c r="CF1636" s="52"/>
      <c r="CG1636" s="52"/>
      <c r="CH1636" s="52"/>
      <c r="CI1636" s="52"/>
      <c r="CJ1636" s="52"/>
      <c r="CK1636" s="52"/>
      <c r="CL1636" s="52"/>
      <c r="CM1636" s="52"/>
      <c r="CN1636" s="52"/>
      <c r="CO1636" s="52"/>
      <c r="CP1636" s="52"/>
      <c r="CQ1636" s="52"/>
      <c r="CR1636" s="52"/>
      <c r="CS1636" s="52"/>
      <c r="CT1636" s="52"/>
      <c r="CU1636" s="52"/>
      <c r="CV1636" s="52"/>
      <c r="CW1636" s="52"/>
      <c r="CX1636" s="52"/>
      <c r="CY1636" s="52"/>
      <c r="CZ1636" s="52"/>
      <c r="DA1636" s="52"/>
      <c r="DB1636" s="52"/>
      <c r="DC1636" s="52"/>
      <c r="DD1636" s="52"/>
      <c r="DE1636" s="52"/>
      <c r="DF1636" s="52"/>
      <c r="DG1636" s="52"/>
      <c r="DH1636" s="52"/>
      <c r="DI1636" s="52"/>
      <c r="DJ1636" s="52"/>
      <c r="DK1636" s="52"/>
      <c r="DL1636" s="52"/>
      <c r="DM1636" s="52"/>
      <c r="DN1636" s="52"/>
      <c r="DO1636" s="52"/>
      <c r="DP1636" s="52"/>
      <c r="DQ1636" s="52"/>
      <c r="DR1636" s="52"/>
      <c r="DS1636" s="52"/>
      <c r="DT1636" s="52"/>
      <c r="DU1636" s="52"/>
      <c r="DV1636" s="52"/>
      <c r="DW1636" s="52"/>
      <c r="DX1636" s="52"/>
      <c r="DY1636" s="52"/>
    </row>
    <row r="1637" spans="1:129" x14ac:dyDescent="0.25">
      <c r="A1637" s="19" t="s">
        <v>10</v>
      </c>
      <c r="B1637" s="5">
        <v>0</v>
      </c>
      <c r="D1637" s="5">
        <f t="shared" si="259"/>
        <v>0</v>
      </c>
      <c r="F1637" s="5">
        <f t="shared" si="260"/>
        <v>0</v>
      </c>
      <c r="I1637" s="52"/>
      <c r="J1637" s="103"/>
      <c r="K1637" s="55"/>
      <c r="L1637" s="52"/>
      <c r="M1637" s="55"/>
      <c r="N1637" s="52"/>
      <c r="O1637" s="52"/>
      <c r="P1637" s="95"/>
      <c r="Q1637" s="52"/>
      <c r="R1637" s="52"/>
      <c r="S1637" s="52"/>
      <c r="T1637" s="52"/>
      <c r="U1637" s="52"/>
      <c r="V1637" s="52"/>
      <c r="W1637" s="52"/>
      <c r="X1637" s="52"/>
      <c r="Y1637" s="52"/>
      <c r="Z1637" s="52"/>
      <c r="AA1637" s="52"/>
      <c r="AB1637" s="52"/>
      <c r="AC1637" s="52"/>
      <c r="AD1637" s="52"/>
      <c r="AE1637" s="52"/>
      <c r="AF1637" s="52"/>
      <c r="AG1637" s="52"/>
      <c r="AH1637" s="52"/>
      <c r="AI1637" s="52"/>
      <c r="AJ1637" s="52"/>
      <c r="AK1637" s="52"/>
      <c r="AL1637" s="52"/>
      <c r="AM1637" s="52"/>
      <c r="AN1637" s="52"/>
      <c r="AO1637" s="52"/>
      <c r="AP1637" s="52"/>
      <c r="AQ1637" s="52"/>
      <c r="AR1637" s="52"/>
      <c r="AS1637" s="52"/>
      <c r="AT1637" s="52"/>
      <c r="AU1637" s="52"/>
      <c r="AV1637" s="52"/>
      <c r="AW1637" s="52"/>
      <c r="AX1637" s="52"/>
      <c r="AY1637" s="52"/>
      <c r="AZ1637" s="52"/>
      <c r="BA1637" s="52"/>
      <c r="BB1637" s="52"/>
      <c r="BC1637" s="52"/>
      <c r="BD1637" s="52"/>
      <c r="BE1637" s="52"/>
      <c r="BF1637" s="52"/>
      <c r="BG1637" s="52"/>
      <c r="BH1637" s="52"/>
      <c r="BI1637" s="52"/>
      <c r="BJ1637" s="52"/>
      <c r="BK1637" s="52"/>
      <c r="BL1637" s="52"/>
      <c r="BM1637" s="52"/>
      <c r="BN1637" s="52"/>
      <c r="BO1637" s="52"/>
      <c r="BP1637" s="52"/>
      <c r="BQ1637" s="52"/>
      <c r="BR1637" s="52"/>
      <c r="BS1637" s="52"/>
      <c r="BT1637" s="52"/>
      <c r="BU1637" s="52"/>
      <c r="BV1637" s="52"/>
      <c r="BW1637" s="52"/>
      <c r="BX1637" s="52"/>
      <c r="BY1637" s="52"/>
      <c r="BZ1637" s="52"/>
      <c r="CA1637" s="52"/>
      <c r="CB1637" s="52"/>
      <c r="CC1637" s="52"/>
      <c r="CD1637" s="52"/>
      <c r="CE1637" s="52"/>
      <c r="CF1637" s="52"/>
      <c r="CG1637" s="52"/>
      <c r="CH1637" s="52"/>
      <c r="CI1637" s="52"/>
      <c r="CJ1637" s="52"/>
      <c r="CK1637" s="52"/>
      <c r="CL1637" s="52"/>
      <c r="CM1637" s="52"/>
      <c r="CN1637" s="52"/>
      <c r="CO1637" s="52"/>
      <c r="CP1637" s="52"/>
      <c r="CQ1637" s="52"/>
      <c r="CR1637" s="52"/>
      <c r="CS1637" s="52"/>
      <c r="CT1637" s="52"/>
      <c r="CU1637" s="52"/>
      <c r="CV1637" s="52"/>
      <c r="CW1637" s="52"/>
      <c r="CX1637" s="52"/>
      <c r="CY1637" s="52"/>
      <c r="CZ1637" s="52"/>
      <c r="DA1637" s="52"/>
      <c r="DB1637" s="52"/>
      <c r="DC1637" s="52"/>
      <c r="DD1637" s="52"/>
      <c r="DE1637" s="52"/>
      <c r="DF1637" s="52"/>
      <c r="DG1637" s="52"/>
      <c r="DH1637" s="52"/>
      <c r="DI1637" s="52"/>
      <c r="DJ1637" s="52"/>
      <c r="DK1637" s="52"/>
      <c r="DL1637" s="52"/>
      <c r="DM1637" s="52"/>
      <c r="DN1637" s="52"/>
      <c r="DO1637" s="52"/>
      <c r="DP1637" s="52"/>
      <c r="DQ1637" s="52"/>
      <c r="DR1637" s="52"/>
      <c r="DS1637" s="52"/>
      <c r="DT1637" s="52"/>
      <c r="DU1637" s="52"/>
      <c r="DV1637" s="52"/>
      <c r="DW1637" s="52"/>
      <c r="DX1637" s="52"/>
      <c r="DY1637" s="52"/>
    </row>
    <row r="1638" spans="1:129" x14ac:dyDescent="0.25">
      <c r="A1638" s="19" t="s">
        <v>11</v>
      </c>
      <c r="B1638" s="5">
        <v>10000</v>
      </c>
      <c r="D1638" s="5">
        <f t="shared" si="259"/>
        <v>10000</v>
      </c>
      <c r="F1638" s="5">
        <f t="shared" si="260"/>
        <v>0</v>
      </c>
      <c r="I1638" s="52"/>
      <c r="J1638" s="103"/>
      <c r="K1638" s="55"/>
      <c r="L1638" s="52"/>
      <c r="M1638" s="55"/>
      <c r="N1638" s="52"/>
      <c r="O1638" s="52"/>
      <c r="P1638" s="95"/>
      <c r="Q1638" s="52"/>
      <c r="R1638" s="52"/>
      <c r="S1638" s="52"/>
      <c r="T1638" s="52"/>
      <c r="U1638" s="52"/>
      <c r="V1638" s="52"/>
      <c r="W1638" s="52"/>
      <c r="X1638" s="52"/>
      <c r="Y1638" s="52"/>
      <c r="Z1638" s="52"/>
      <c r="AA1638" s="52"/>
      <c r="AB1638" s="52"/>
      <c r="AC1638" s="52"/>
      <c r="AD1638" s="52"/>
      <c r="AE1638" s="52"/>
      <c r="AF1638" s="52"/>
      <c r="AG1638" s="52"/>
      <c r="AH1638" s="52"/>
      <c r="AI1638" s="52"/>
      <c r="AJ1638" s="52"/>
      <c r="AK1638" s="52"/>
      <c r="AL1638" s="52"/>
      <c r="AM1638" s="52"/>
      <c r="AN1638" s="52"/>
      <c r="AO1638" s="52"/>
      <c r="AP1638" s="52"/>
      <c r="AQ1638" s="52"/>
      <c r="AR1638" s="52"/>
      <c r="AS1638" s="52"/>
      <c r="AT1638" s="52"/>
      <c r="AU1638" s="52"/>
      <c r="AV1638" s="52"/>
      <c r="AW1638" s="52"/>
      <c r="AX1638" s="52"/>
      <c r="AY1638" s="52"/>
      <c r="AZ1638" s="52"/>
      <c r="BA1638" s="52"/>
      <c r="BB1638" s="52"/>
      <c r="BC1638" s="52"/>
      <c r="BD1638" s="52"/>
      <c r="BE1638" s="52"/>
      <c r="BF1638" s="52"/>
      <c r="BG1638" s="52"/>
      <c r="BH1638" s="52"/>
      <c r="BI1638" s="52"/>
      <c r="BJ1638" s="52"/>
      <c r="BK1638" s="52"/>
      <c r="BL1638" s="52"/>
      <c r="BM1638" s="52"/>
      <c r="BN1638" s="52"/>
      <c r="BO1638" s="52"/>
      <c r="BP1638" s="52"/>
      <c r="BQ1638" s="52"/>
      <c r="BR1638" s="52"/>
      <c r="BS1638" s="52"/>
      <c r="BT1638" s="52"/>
      <c r="BU1638" s="52"/>
      <c r="BV1638" s="52"/>
      <c r="BW1638" s="52"/>
      <c r="BX1638" s="52"/>
      <c r="BY1638" s="52"/>
      <c r="BZ1638" s="52"/>
      <c r="CA1638" s="52"/>
      <c r="CB1638" s="52"/>
      <c r="CC1638" s="52"/>
      <c r="CD1638" s="52"/>
      <c r="CE1638" s="52"/>
      <c r="CF1638" s="52"/>
      <c r="CG1638" s="52"/>
      <c r="CH1638" s="52"/>
      <c r="CI1638" s="52"/>
      <c r="CJ1638" s="52"/>
      <c r="CK1638" s="52"/>
      <c r="CL1638" s="52"/>
      <c r="CM1638" s="52"/>
      <c r="CN1638" s="52"/>
      <c r="CO1638" s="52"/>
      <c r="CP1638" s="52"/>
      <c r="CQ1638" s="52"/>
      <c r="CR1638" s="52"/>
      <c r="CS1638" s="52"/>
      <c r="CT1638" s="52"/>
      <c r="CU1638" s="52"/>
      <c r="CV1638" s="52"/>
      <c r="CW1638" s="52"/>
      <c r="CX1638" s="52"/>
      <c r="CY1638" s="52"/>
      <c r="CZ1638" s="52"/>
      <c r="DA1638" s="52"/>
      <c r="DB1638" s="52"/>
      <c r="DC1638" s="52"/>
      <c r="DD1638" s="52"/>
      <c r="DE1638" s="52"/>
      <c r="DF1638" s="52"/>
      <c r="DG1638" s="52"/>
      <c r="DH1638" s="52"/>
      <c r="DI1638" s="52"/>
      <c r="DJ1638" s="52"/>
      <c r="DK1638" s="52"/>
      <c r="DL1638" s="52"/>
      <c r="DM1638" s="52"/>
      <c r="DN1638" s="52"/>
      <c r="DO1638" s="52"/>
      <c r="DP1638" s="52"/>
      <c r="DQ1638" s="52"/>
      <c r="DR1638" s="52"/>
      <c r="DS1638" s="52"/>
      <c r="DT1638" s="52"/>
      <c r="DU1638" s="52"/>
      <c r="DV1638" s="52"/>
      <c r="DW1638" s="52"/>
      <c r="DX1638" s="52"/>
      <c r="DY1638" s="52"/>
    </row>
    <row r="1639" spans="1:129" x14ac:dyDescent="0.25">
      <c r="A1639" s="19" t="s">
        <v>12</v>
      </c>
      <c r="B1639" s="5">
        <v>0</v>
      </c>
      <c r="D1639" s="5">
        <f t="shared" si="259"/>
        <v>0</v>
      </c>
      <c r="F1639" s="5">
        <f t="shared" si="260"/>
        <v>0</v>
      </c>
      <c r="I1639" s="52"/>
      <c r="J1639" s="103"/>
      <c r="K1639" s="55"/>
      <c r="L1639" s="52"/>
      <c r="M1639" s="55"/>
      <c r="N1639" s="52"/>
      <c r="O1639" s="52"/>
      <c r="P1639" s="95"/>
      <c r="Q1639" s="52"/>
      <c r="R1639" s="52"/>
      <c r="S1639" s="52"/>
      <c r="T1639" s="52"/>
      <c r="U1639" s="52"/>
      <c r="V1639" s="55"/>
      <c r="W1639" s="52"/>
      <c r="X1639" s="52"/>
      <c r="Y1639" s="52"/>
      <c r="Z1639" s="52"/>
      <c r="AA1639" s="52"/>
      <c r="AB1639" s="52"/>
      <c r="AC1639" s="52"/>
      <c r="AD1639" s="52"/>
      <c r="AE1639" s="52"/>
      <c r="AF1639" s="52"/>
      <c r="AG1639" s="52"/>
      <c r="AH1639" s="52"/>
      <c r="AI1639" s="52"/>
      <c r="AJ1639" s="52"/>
      <c r="AK1639" s="52"/>
      <c r="AL1639" s="52"/>
      <c r="AM1639" s="52"/>
      <c r="AN1639" s="52"/>
      <c r="AO1639" s="52"/>
      <c r="AP1639" s="52"/>
      <c r="AQ1639" s="52"/>
      <c r="AR1639" s="52"/>
      <c r="AS1639" s="52"/>
      <c r="AT1639" s="52"/>
      <c r="AU1639" s="52"/>
      <c r="AV1639" s="52"/>
      <c r="AW1639" s="52"/>
      <c r="AX1639" s="52"/>
      <c r="AY1639" s="52"/>
      <c r="AZ1639" s="52"/>
      <c r="BA1639" s="52"/>
      <c r="BB1639" s="52"/>
      <c r="BC1639" s="52"/>
      <c r="BD1639" s="52"/>
      <c r="BE1639" s="52"/>
      <c r="BF1639" s="52"/>
      <c r="BG1639" s="52"/>
      <c r="BH1639" s="52"/>
      <c r="BI1639" s="52"/>
      <c r="BJ1639" s="52"/>
      <c r="BK1639" s="52"/>
      <c r="BL1639" s="52"/>
      <c r="BM1639" s="52"/>
      <c r="BN1639" s="52"/>
      <c r="BO1639" s="52"/>
      <c r="BP1639" s="52"/>
      <c r="BQ1639" s="52"/>
      <c r="BR1639" s="52"/>
      <c r="BS1639" s="52"/>
      <c r="BT1639" s="52"/>
      <c r="BU1639" s="52"/>
      <c r="BV1639" s="52"/>
      <c r="BW1639" s="52"/>
      <c r="BX1639" s="52"/>
      <c r="BY1639" s="52"/>
      <c r="BZ1639" s="52"/>
      <c r="CA1639" s="52"/>
      <c r="CB1639" s="52"/>
      <c r="CC1639" s="52"/>
      <c r="CD1639" s="52"/>
      <c r="CE1639" s="52"/>
      <c r="CF1639" s="52"/>
      <c r="CG1639" s="52"/>
      <c r="CH1639" s="52"/>
      <c r="CI1639" s="52"/>
      <c r="CJ1639" s="52"/>
      <c r="CK1639" s="52"/>
      <c r="CL1639" s="52"/>
      <c r="CM1639" s="52"/>
      <c r="CN1639" s="52"/>
      <c r="CO1639" s="52"/>
      <c r="CP1639" s="52"/>
      <c r="CQ1639" s="52"/>
      <c r="CR1639" s="52"/>
      <c r="CS1639" s="52"/>
      <c r="CT1639" s="52"/>
      <c r="CU1639" s="52"/>
      <c r="CV1639" s="52"/>
      <c r="CW1639" s="52"/>
      <c r="CX1639" s="52"/>
      <c r="CY1639" s="52"/>
      <c r="CZ1639" s="52"/>
      <c r="DA1639" s="52"/>
      <c r="DB1639" s="52"/>
      <c r="DC1639" s="52"/>
      <c r="DD1639" s="52"/>
      <c r="DE1639" s="52"/>
      <c r="DF1639" s="52"/>
      <c r="DG1639" s="52"/>
      <c r="DH1639" s="52"/>
      <c r="DI1639" s="52"/>
      <c r="DJ1639" s="52"/>
      <c r="DK1639" s="52"/>
      <c r="DL1639" s="52"/>
      <c r="DM1639" s="52"/>
      <c r="DN1639" s="52"/>
      <c r="DO1639" s="52"/>
      <c r="DP1639" s="52"/>
      <c r="DQ1639" s="52"/>
      <c r="DR1639" s="52"/>
      <c r="DS1639" s="52"/>
      <c r="DT1639" s="52"/>
      <c r="DU1639" s="52"/>
      <c r="DV1639" s="52"/>
      <c r="DW1639" s="52"/>
      <c r="DX1639" s="52"/>
      <c r="DY1639" s="52"/>
    </row>
    <row r="1640" spans="1:129" x14ac:dyDescent="0.25">
      <c r="A1640" s="19" t="s">
        <v>13</v>
      </c>
      <c r="B1640" s="5">
        <v>0</v>
      </c>
      <c r="D1640" s="5">
        <f t="shared" si="259"/>
        <v>0</v>
      </c>
      <c r="F1640" s="5">
        <f t="shared" si="260"/>
        <v>0</v>
      </c>
      <c r="I1640" s="52"/>
      <c r="J1640" s="103"/>
      <c r="K1640" s="55"/>
      <c r="L1640" s="52"/>
      <c r="M1640" s="55"/>
      <c r="N1640" s="52"/>
      <c r="O1640" s="52"/>
      <c r="P1640" s="95"/>
      <c r="Q1640" s="52"/>
      <c r="R1640" s="52"/>
      <c r="S1640" s="52"/>
      <c r="T1640" s="52"/>
      <c r="U1640" s="52"/>
      <c r="V1640" s="52"/>
      <c r="W1640" s="52"/>
      <c r="X1640" s="52"/>
      <c r="Y1640" s="52"/>
      <c r="Z1640" s="52"/>
      <c r="AA1640" s="52"/>
      <c r="AB1640" s="52"/>
      <c r="AC1640" s="52"/>
      <c r="AD1640" s="52"/>
      <c r="AE1640" s="52"/>
      <c r="AF1640" s="52"/>
      <c r="AG1640" s="52"/>
      <c r="AH1640" s="52"/>
      <c r="AI1640" s="52"/>
      <c r="AJ1640" s="52"/>
      <c r="AK1640" s="52"/>
      <c r="AL1640" s="52"/>
      <c r="AM1640" s="52"/>
      <c r="AN1640" s="52"/>
      <c r="AO1640" s="52"/>
      <c r="AP1640" s="52"/>
      <c r="AQ1640" s="52"/>
      <c r="AR1640" s="52"/>
      <c r="AS1640" s="52"/>
      <c r="AT1640" s="52"/>
      <c r="AU1640" s="52"/>
      <c r="AV1640" s="52"/>
      <c r="AW1640" s="52"/>
      <c r="AX1640" s="52"/>
      <c r="AY1640" s="52"/>
      <c r="AZ1640" s="52"/>
      <c r="BA1640" s="52"/>
      <c r="BB1640" s="52"/>
      <c r="BC1640" s="52"/>
      <c r="BD1640" s="52"/>
      <c r="BE1640" s="52"/>
      <c r="BF1640" s="52"/>
      <c r="BG1640" s="52"/>
      <c r="BH1640" s="52"/>
      <c r="BI1640" s="52"/>
      <c r="BJ1640" s="52"/>
      <c r="BK1640" s="52"/>
      <c r="BL1640" s="52"/>
      <c r="BM1640" s="52"/>
      <c r="BN1640" s="52"/>
      <c r="BO1640" s="52"/>
      <c r="BP1640" s="52"/>
      <c r="BQ1640" s="52"/>
      <c r="BR1640" s="52"/>
      <c r="BS1640" s="52"/>
      <c r="BT1640" s="52"/>
      <c r="BU1640" s="52"/>
      <c r="BV1640" s="52"/>
      <c r="BW1640" s="52"/>
      <c r="BX1640" s="52"/>
      <c r="BY1640" s="52"/>
      <c r="BZ1640" s="52"/>
      <c r="CA1640" s="52"/>
      <c r="CB1640" s="52"/>
      <c r="CC1640" s="52"/>
      <c r="CD1640" s="52"/>
      <c r="CE1640" s="52"/>
      <c r="CF1640" s="52"/>
      <c r="CG1640" s="52"/>
      <c r="CH1640" s="52"/>
      <c r="CI1640" s="52"/>
      <c r="CJ1640" s="52"/>
      <c r="CK1640" s="52"/>
      <c r="CL1640" s="52"/>
      <c r="CM1640" s="52"/>
      <c r="CN1640" s="52"/>
      <c r="CO1640" s="52"/>
      <c r="CP1640" s="52"/>
      <c r="CQ1640" s="52"/>
      <c r="CR1640" s="52"/>
      <c r="CS1640" s="52"/>
      <c r="CT1640" s="52"/>
      <c r="CU1640" s="52"/>
      <c r="CV1640" s="52"/>
      <c r="CW1640" s="52"/>
      <c r="CX1640" s="52"/>
      <c r="CY1640" s="52"/>
      <c r="CZ1640" s="52"/>
      <c r="DA1640" s="52"/>
      <c r="DB1640" s="52"/>
      <c r="DC1640" s="52"/>
      <c r="DD1640" s="52"/>
      <c r="DE1640" s="52"/>
      <c r="DF1640" s="52"/>
      <c r="DG1640" s="52"/>
      <c r="DH1640" s="52"/>
      <c r="DI1640" s="52"/>
      <c r="DJ1640" s="52"/>
      <c r="DK1640" s="52"/>
      <c r="DL1640" s="52"/>
      <c r="DM1640" s="52"/>
      <c r="DN1640" s="52"/>
      <c r="DO1640" s="52"/>
      <c r="DP1640" s="52"/>
      <c r="DQ1640" s="52"/>
      <c r="DR1640" s="52"/>
      <c r="DS1640" s="52"/>
      <c r="DT1640" s="52"/>
      <c r="DU1640" s="52"/>
      <c r="DV1640" s="52"/>
      <c r="DW1640" s="52"/>
      <c r="DX1640" s="52"/>
      <c r="DY1640" s="52"/>
    </row>
    <row r="1641" spans="1:129" x14ac:dyDescent="0.25">
      <c r="A1641" s="19" t="s">
        <v>14</v>
      </c>
      <c r="B1641" s="5">
        <v>0</v>
      </c>
      <c r="D1641" s="5">
        <f t="shared" si="259"/>
        <v>0</v>
      </c>
      <c r="F1641" s="5">
        <f t="shared" si="260"/>
        <v>0</v>
      </c>
      <c r="I1641" s="52"/>
      <c r="J1641" s="103"/>
      <c r="K1641" s="55"/>
      <c r="L1641" s="52"/>
      <c r="M1641" s="55"/>
      <c r="N1641" s="52"/>
      <c r="O1641" s="52"/>
      <c r="P1641" s="95"/>
      <c r="Q1641" s="52"/>
      <c r="R1641" s="52"/>
      <c r="S1641" s="52"/>
      <c r="T1641" s="52"/>
      <c r="U1641" s="52"/>
      <c r="V1641" s="52"/>
      <c r="W1641" s="52"/>
      <c r="X1641" s="52"/>
      <c r="Y1641" s="52"/>
      <c r="Z1641" s="52"/>
      <c r="AA1641" s="52"/>
      <c r="AB1641" s="52"/>
      <c r="AC1641" s="52"/>
      <c r="AD1641" s="52"/>
      <c r="AE1641" s="52"/>
      <c r="AF1641" s="52"/>
      <c r="AG1641" s="52"/>
      <c r="AH1641" s="52"/>
      <c r="AI1641" s="52"/>
      <c r="AJ1641" s="52"/>
      <c r="AK1641" s="52"/>
      <c r="AL1641" s="52"/>
      <c r="AM1641" s="52"/>
      <c r="AN1641" s="52"/>
      <c r="AO1641" s="52"/>
      <c r="AP1641" s="52"/>
      <c r="AQ1641" s="52"/>
      <c r="AR1641" s="52"/>
      <c r="AS1641" s="52"/>
      <c r="AT1641" s="52"/>
      <c r="AU1641" s="52"/>
      <c r="AV1641" s="52"/>
      <c r="AW1641" s="52"/>
      <c r="AX1641" s="52"/>
      <c r="AY1641" s="52"/>
      <c r="AZ1641" s="52"/>
      <c r="BA1641" s="52"/>
      <c r="BB1641" s="52"/>
      <c r="BC1641" s="52"/>
      <c r="BD1641" s="52"/>
      <c r="BE1641" s="52"/>
      <c r="BF1641" s="52"/>
      <c r="BG1641" s="52"/>
      <c r="BH1641" s="52"/>
      <c r="BI1641" s="52"/>
      <c r="BJ1641" s="52"/>
      <c r="BK1641" s="52"/>
      <c r="BL1641" s="52"/>
      <c r="BM1641" s="52"/>
      <c r="BN1641" s="52"/>
      <c r="BO1641" s="52"/>
      <c r="BP1641" s="52"/>
      <c r="BQ1641" s="52"/>
      <c r="BR1641" s="52"/>
      <c r="BS1641" s="52"/>
      <c r="BT1641" s="52"/>
      <c r="BU1641" s="52"/>
      <c r="BV1641" s="52"/>
      <c r="BW1641" s="52"/>
      <c r="BX1641" s="52"/>
      <c r="BY1641" s="52"/>
      <c r="BZ1641" s="52"/>
      <c r="CA1641" s="52"/>
      <c r="CB1641" s="52"/>
      <c r="CC1641" s="52"/>
      <c r="CD1641" s="52"/>
      <c r="CE1641" s="52"/>
      <c r="CF1641" s="52"/>
      <c r="CG1641" s="52"/>
      <c r="CH1641" s="52"/>
      <c r="CI1641" s="52"/>
      <c r="CJ1641" s="52"/>
      <c r="CK1641" s="52"/>
      <c r="CL1641" s="52"/>
      <c r="CM1641" s="52"/>
      <c r="CN1641" s="52"/>
      <c r="CO1641" s="52"/>
      <c r="CP1641" s="52"/>
      <c r="CQ1641" s="52"/>
      <c r="CR1641" s="52"/>
      <c r="CS1641" s="52"/>
      <c r="CT1641" s="52"/>
      <c r="CU1641" s="52"/>
      <c r="CV1641" s="52"/>
      <c r="CW1641" s="52"/>
      <c r="CX1641" s="52"/>
      <c r="CY1641" s="52"/>
      <c r="CZ1641" s="52"/>
      <c r="DA1641" s="52"/>
      <c r="DB1641" s="52"/>
      <c r="DC1641" s="52"/>
      <c r="DD1641" s="52"/>
      <c r="DE1641" s="52"/>
      <c r="DF1641" s="52"/>
      <c r="DG1641" s="52"/>
      <c r="DH1641" s="52"/>
      <c r="DI1641" s="52"/>
      <c r="DJ1641" s="52"/>
      <c r="DK1641" s="52"/>
      <c r="DL1641" s="52"/>
      <c r="DM1641" s="52"/>
      <c r="DN1641" s="52"/>
      <c r="DO1641" s="52"/>
      <c r="DP1641" s="52"/>
      <c r="DQ1641" s="52"/>
      <c r="DR1641" s="52"/>
      <c r="DS1641" s="52"/>
      <c r="DT1641" s="52"/>
      <c r="DU1641" s="52"/>
      <c r="DV1641" s="52"/>
      <c r="DW1641" s="52"/>
      <c r="DX1641" s="52"/>
      <c r="DY1641" s="52"/>
    </row>
    <row r="1642" spans="1:129" x14ac:dyDescent="0.25">
      <c r="A1642" s="19" t="s">
        <v>15</v>
      </c>
      <c r="B1642" s="5">
        <v>0</v>
      </c>
      <c r="D1642" s="5">
        <f t="shared" si="259"/>
        <v>0</v>
      </c>
      <c r="F1642" s="5">
        <f t="shared" si="260"/>
        <v>0</v>
      </c>
      <c r="I1642" s="52"/>
      <c r="J1642" s="103"/>
      <c r="K1642" s="55"/>
      <c r="L1642" s="52"/>
      <c r="M1642" s="55"/>
      <c r="N1642" s="52"/>
      <c r="O1642" s="52"/>
      <c r="P1642" s="95"/>
      <c r="Q1642" s="52"/>
      <c r="R1642" s="52"/>
      <c r="S1642" s="52"/>
      <c r="T1642" s="52"/>
      <c r="U1642" s="52"/>
      <c r="V1642" s="52"/>
      <c r="W1642" s="52"/>
      <c r="X1642" s="52"/>
      <c r="Y1642" s="52"/>
      <c r="Z1642" s="52"/>
      <c r="AA1642" s="52"/>
      <c r="AB1642" s="52"/>
      <c r="AC1642" s="52"/>
      <c r="AD1642" s="52"/>
      <c r="AE1642" s="52"/>
      <c r="AF1642" s="52"/>
      <c r="AG1642" s="52"/>
      <c r="AH1642" s="52"/>
      <c r="AI1642" s="52"/>
      <c r="AJ1642" s="52"/>
      <c r="AK1642" s="52"/>
      <c r="AL1642" s="52"/>
      <c r="AM1642" s="52"/>
      <c r="AN1642" s="52"/>
      <c r="AO1642" s="52"/>
      <c r="AP1642" s="52"/>
      <c r="AQ1642" s="52"/>
      <c r="AR1642" s="52"/>
      <c r="AS1642" s="52"/>
      <c r="AT1642" s="52"/>
      <c r="AU1642" s="52"/>
      <c r="AV1642" s="52"/>
      <c r="AW1642" s="52"/>
      <c r="AX1642" s="52"/>
      <c r="AY1642" s="52"/>
      <c r="AZ1642" s="52"/>
      <c r="BA1642" s="52"/>
      <c r="BB1642" s="52"/>
      <c r="BC1642" s="52"/>
      <c r="BD1642" s="52"/>
      <c r="BE1642" s="52"/>
      <c r="BF1642" s="52"/>
      <c r="BG1642" s="52"/>
      <c r="BH1642" s="52"/>
      <c r="BI1642" s="52"/>
      <c r="BJ1642" s="52"/>
      <c r="BK1642" s="52"/>
      <c r="BL1642" s="52"/>
      <c r="BM1642" s="52"/>
      <c r="BN1642" s="52"/>
      <c r="BO1642" s="52"/>
      <c r="BP1642" s="52"/>
      <c r="BQ1642" s="52"/>
      <c r="BR1642" s="52"/>
      <c r="BS1642" s="52"/>
      <c r="BT1642" s="52"/>
      <c r="BU1642" s="52"/>
      <c r="BV1642" s="52"/>
      <c r="BW1642" s="52"/>
      <c r="BX1642" s="52"/>
      <c r="BY1642" s="52"/>
      <c r="BZ1642" s="52"/>
      <c r="CA1642" s="52"/>
      <c r="CB1642" s="52"/>
      <c r="CC1642" s="52"/>
      <c r="CD1642" s="52"/>
      <c r="CE1642" s="52"/>
      <c r="CF1642" s="52"/>
      <c r="CG1642" s="52"/>
      <c r="CH1642" s="52"/>
      <c r="CI1642" s="52"/>
      <c r="CJ1642" s="52"/>
      <c r="CK1642" s="52"/>
      <c r="CL1642" s="52"/>
      <c r="CM1642" s="52"/>
      <c r="CN1642" s="52"/>
      <c r="CO1642" s="52"/>
      <c r="CP1642" s="52"/>
      <c r="CQ1642" s="52"/>
      <c r="CR1642" s="52"/>
      <c r="CS1642" s="52"/>
      <c r="CT1642" s="52"/>
      <c r="CU1642" s="52"/>
      <c r="CV1642" s="52"/>
      <c r="CW1642" s="52"/>
      <c r="CX1642" s="52"/>
      <c r="CY1642" s="52"/>
      <c r="CZ1642" s="52"/>
      <c r="DA1642" s="52"/>
      <c r="DB1642" s="52"/>
      <c r="DC1642" s="52"/>
      <c r="DD1642" s="52"/>
      <c r="DE1642" s="52"/>
      <c r="DF1642" s="52"/>
      <c r="DG1642" s="52"/>
      <c r="DH1642" s="52"/>
      <c r="DI1642" s="52"/>
      <c r="DJ1642" s="52"/>
      <c r="DK1642" s="52"/>
      <c r="DL1642" s="52"/>
      <c r="DM1642" s="52"/>
      <c r="DN1642" s="52"/>
      <c r="DO1642" s="52"/>
      <c r="DP1642" s="52"/>
      <c r="DQ1642" s="52"/>
      <c r="DR1642" s="52"/>
      <c r="DS1642" s="52"/>
      <c r="DT1642" s="52"/>
      <c r="DU1642" s="52"/>
      <c r="DV1642" s="52"/>
      <c r="DW1642" s="52"/>
      <c r="DX1642" s="52"/>
      <c r="DY1642" s="52"/>
    </row>
    <row r="1643" spans="1:129" x14ac:dyDescent="0.25">
      <c r="A1643" s="6" t="s">
        <v>16</v>
      </c>
      <c r="B1643" s="7">
        <f>SUM(B1631:B1642)</f>
        <v>10000</v>
      </c>
      <c r="D1643" s="23">
        <f>SUM(D1631:D1642)</f>
        <v>6806</v>
      </c>
      <c r="F1643" s="7">
        <f>SUM(F1631:F1642)</f>
        <v>3194</v>
      </c>
      <c r="I1643" s="52"/>
      <c r="J1643" s="103"/>
      <c r="K1643" s="55"/>
      <c r="L1643" s="52"/>
      <c r="M1643" s="55"/>
      <c r="N1643" s="52"/>
      <c r="O1643" s="52"/>
      <c r="P1643" s="95"/>
      <c r="Q1643" s="52"/>
      <c r="R1643" s="52"/>
      <c r="S1643" s="52"/>
      <c r="T1643" s="52"/>
      <c r="U1643" s="52"/>
      <c r="V1643" s="52"/>
      <c r="W1643" s="52"/>
      <c r="X1643" s="52"/>
      <c r="Y1643" s="52"/>
      <c r="Z1643" s="52"/>
      <c r="AA1643" s="52"/>
      <c r="AB1643" s="52"/>
      <c r="AC1643" s="52"/>
      <c r="AD1643" s="52"/>
      <c r="AE1643" s="52"/>
      <c r="AF1643" s="52"/>
      <c r="AG1643" s="52"/>
      <c r="AH1643" s="52"/>
      <c r="AI1643" s="52"/>
      <c r="AJ1643" s="52"/>
      <c r="AK1643" s="52"/>
      <c r="AL1643" s="52"/>
      <c r="AM1643" s="52"/>
      <c r="AN1643" s="52"/>
      <c r="AO1643" s="52"/>
      <c r="AP1643" s="52"/>
      <c r="AQ1643" s="52"/>
      <c r="AR1643" s="52"/>
      <c r="AS1643" s="52"/>
      <c r="AT1643" s="52"/>
      <c r="AU1643" s="52"/>
      <c r="AV1643" s="52"/>
      <c r="AW1643" s="52"/>
      <c r="AX1643" s="52"/>
      <c r="AY1643" s="52"/>
      <c r="AZ1643" s="52"/>
      <c r="BA1643" s="52"/>
      <c r="BB1643" s="52"/>
      <c r="BC1643" s="52"/>
      <c r="BD1643" s="52"/>
      <c r="BE1643" s="52"/>
      <c r="BF1643" s="52"/>
      <c r="BG1643" s="52"/>
      <c r="BH1643" s="52"/>
      <c r="BI1643" s="52"/>
      <c r="BJ1643" s="52"/>
      <c r="BK1643" s="52"/>
      <c r="BL1643" s="52"/>
      <c r="BM1643" s="52"/>
      <c r="BN1643" s="52"/>
      <c r="BO1643" s="52"/>
      <c r="BP1643" s="52"/>
      <c r="BQ1643" s="52"/>
      <c r="BR1643" s="52"/>
      <c r="BS1643" s="52"/>
      <c r="BT1643" s="52"/>
      <c r="BU1643" s="52"/>
      <c r="BV1643" s="52"/>
      <c r="BW1643" s="52"/>
      <c r="BX1643" s="52"/>
      <c r="BY1643" s="52"/>
      <c r="BZ1643" s="52"/>
      <c r="CA1643" s="52"/>
      <c r="CB1643" s="52"/>
      <c r="CC1643" s="52"/>
      <c r="CD1643" s="52"/>
      <c r="CE1643" s="52"/>
      <c r="CF1643" s="52"/>
      <c r="CG1643" s="52"/>
      <c r="CH1643" s="52"/>
      <c r="CI1643" s="52"/>
      <c r="CJ1643" s="52"/>
      <c r="CK1643" s="52"/>
      <c r="CL1643" s="52"/>
      <c r="CM1643" s="52"/>
      <c r="CN1643" s="52"/>
      <c r="CO1643" s="52"/>
      <c r="CP1643" s="52"/>
      <c r="CQ1643" s="52"/>
      <c r="CR1643" s="52"/>
      <c r="CS1643" s="52"/>
      <c r="CT1643" s="52"/>
      <c r="CU1643" s="52"/>
      <c r="CV1643" s="52"/>
      <c r="CW1643" s="52"/>
      <c r="CX1643" s="52"/>
      <c r="CY1643" s="52"/>
      <c r="CZ1643" s="52"/>
      <c r="DA1643" s="52"/>
      <c r="DB1643" s="52"/>
      <c r="DC1643" s="52"/>
      <c r="DD1643" s="52"/>
      <c r="DE1643" s="52"/>
      <c r="DF1643" s="52"/>
      <c r="DG1643" s="52"/>
      <c r="DH1643" s="52"/>
      <c r="DI1643" s="52"/>
      <c r="DJ1643" s="52"/>
      <c r="DK1643" s="52"/>
      <c r="DL1643" s="52"/>
      <c r="DM1643" s="52"/>
      <c r="DN1643" s="52"/>
      <c r="DO1643" s="52"/>
      <c r="DP1643" s="52"/>
      <c r="DQ1643" s="52"/>
      <c r="DR1643" s="52"/>
      <c r="DS1643" s="52"/>
      <c r="DT1643" s="52"/>
      <c r="DU1643" s="52"/>
      <c r="DV1643" s="52"/>
      <c r="DW1643" s="52"/>
      <c r="DX1643" s="52"/>
      <c r="DY1643" s="52"/>
    </row>
    <row r="1644" spans="1:129" x14ac:dyDescent="0.25">
      <c r="I1644" s="52"/>
      <c r="J1644" s="103"/>
      <c r="K1644" s="55"/>
      <c r="L1644" s="52"/>
      <c r="M1644" s="55"/>
      <c r="N1644" s="52"/>
      <c r="O1644" s="52"/>
      <c r="P1644" s="95"/>
      <c r="Q1644" s="52"/>
      <c r="R1644" s="52"/>
      <c r="S1644" s="52"/>
      <c r="T1644" s="52"/>
      <c r="U1644" s="52"/>
      <c r="V1644" s="52"/>
      <c r="W1644" s="52"/>
      <c r="X1644" s="52"/>
      <c r="Y1644" s="52"/>
      <c r="Z1644" s="52"/>
      <c r="AA1644" s="52"/>
      <c r="AB1644" s="52"/>
      <c r="AC1644" s="52"/>
      <c r="AD1644" s="52"/>
      <c r="AE1644" s="52"/>
      <c r="AF1644" s="52"/>
      <c r="AG1644" s="52"/>
      <c r="AH1644" s="52"/>
      <c r="AI1644" s="52"/>
      <c r="AJ1644" s="52"/>
      <c r="AK1644" s="52"/>
      <c r="AL1644" s="52"/>
      <c r="AM1644" s="52"/>
      <c r="AN1644" s="52"/>
      <c r="AO1644" s="52"/>
      <c r="AP1644" s="52"/>
      <c r="AQ1644" s="52"/>
      <c r="AR1644" s="52"/>
      <c r="AS1644" s="52"/>
      <c r="AT1644" s="52"/>
      <c r="AU1644" s="52"/>
      <c r="AV1644" s="52"/>
      <c r="AW1644" s="52"/>
      <c r="AX1644" s="52"/>
      <c r="AY1644" s="52"/>
      <c r="AZ1644" s="52"/>
      <c r="BA1644" s="52"/>
      <c r="BB1644" s="52"/>
      <c r="BC1644" s="52"/>
      <c r="BD1644" s="52"/>
      <c r="BE1644" s="52"/>
      <c r="BF1644" s="52"/>
      <c r="BG1644" s="52"/>
      <c r="BH1644" s="52"/>
      <c r="BI1644" s="52"/>
      <c r="BJ1644" s="52"/>
      <c r="BK1644" s="52"/>
      <c r="BL1644" s="52"/>
      <c r="BM1644" s="52"/>
      <c r="BN1644" s="52"/>
      <c r="BO1644" s="52"/>
      <c r="BP1644" s="52"/>
      <c r="BQ1644" s="52"/>
      <c r="BR1644" s="52"/>
      <c r="BS1644" s="52"/>
      <c r="BT1644" s="52"/>
      <c r="BU1644" s="52"/>
      <c r="BV1644" s="52"/>
      <c r="BW1644" s="52"/>
      <c r="BX1644" s="52"/>
      <c r="BY1644" s="52"/>
      <c r="BZ1644" s="52"/>
      <c r="CA1644" s="52"/>
      <c r="CB1644" s="52"/>
      <c r="CC1644" s="52"/>
      <c r="CD1644" s="52"/>
      <c r="CE1644" s="52"/>
      <c r="CF1644" s="52"/>
      <c r="CG1644" s="52"/>
      <c r="CH1644" s="52"/>
      <c r="CI1644" s="52"/>
      <c r="CJ1644" s="52"/>
      <c r="CK1644" s="52"/>
      <c r="CL1644" s="52"/>
      <c r="CM1644" s="52"/>
      <c r="CN1644" s="52"/>
      <c r="CO1644" s="52"/>
      <c r="CP1644" s="52"/>
      <c r="CQ1644" s="52"/>
      <c r="CR1644" s="52"/>
      <c r="CS1644" s="52"/>
      <c r="CT1644" s="52"/>
      <c r="CU1644" s="52"/>
      <c r="CV1644" s="52"/>
      <c r="CW1644" s="52"/>
      <c r="CX1644" s="52"/>
      <c r="CY1644" s="52"/>
      <c r="CZ1644" s="52"/>
      <c r="DA1644" s="52"/>
      <c r="DB1644" s="52"/>
      <c r="DC1644" s="52"/>
      <c r="DD1644" s="52"/>
      <c r="DE1644" s="52"/>
      <c r="DF1644" s="52"/>
      <c r="DG1644" s="52"/>
      <c r="DH1644" s="52"/>
      <c r="DI1644" s="52"/>
      <c r="DJ1644" s="52"/>
      <c r="DK1644" s="52"/>
      <c r="DL1644" s="52"/>
      <c r="DM1644" s="52"/>
      <c r="DN1644" s="52"/>
      <c r="DO1644" s="52"/>
      <c r="DP1644" s="52"/>
      <c r="DQ1644" s="52"/>
      <c r="DR1644" s="52"/>
      <c r="DS1644" s="52"/>
      <c r="DT1644" s="52"/>
      <c r="DU1644" s="52"/>
      <c r="DV1644" s="52"/>
      <c r="DW1644" s="52"/>
      <c r="DX1644" s="52"/>
      <c r="DY1644" s="52"/>
    </row>
    <row r="1645" spans="1:129" x14ac:dyDescent="0.25">
      <c r="I1645" s="52"/>
      <c r="J1645" s="103"/>
      <c r="K1645" s="55"/>
      <c r="L1645" s="52"/>
      <c r="M1645" s="55"/>
      <c r="N1645" s="52"/>
      <c r="O1645" s="52"/>
      <c r="P1645" s="95"/>
      <c r="Q1645" s="52"/>
      <c r="R1645" s="52"/>
      <c r="S1645" s="52"/>
      <c r="T1645" s="52"/>
      <c r="U1645" s="52"/>
      <c r="V1645" s="52"/>
      <c r="W1645" s="52"/>
      <c r="X1645" s="52"/>
      <c r="Y1645" s="52"/>
      <c r="Z1645" s="52"/>
      <c r="AA1645" s="52"/>
      <c r="AB1645" s="52"/>
      <c r="AC1645" s="52"/>
      <c r="AD1645" s="52"/>
      <c r="AE1645" s="52"/>
      <c r="AF1645" s="52"/>
      <c r="AG1645" s="52"/>
      <c r="AH1645" s="52"/>
      <c r="AI1645" s="52"/>
      <c r="AJ1645" s="52"/>
      <c r="AK1645" s="52"/>
      <c r="AL1645" s="52"/>
      <c r="AM1645" s="52"/>
      <c r="AN1645" s="52"/>
      <c r="AO1645" s="52"/>
      <c r="AP1645" s="52"/>
      <c r="AQ1645" s="52"/>
      <c r="AR1645" s="52"/>
      <c r="AS1645" s="52"/>
      <c r="AT1645" s="52"/>
      <c r="AU1645" s="52"/>
      <c r="AV1645" s="52"/>
      <c r="AW1645" s="52"/>
      <c r="AX1645" s="52"/>
      <c r="AY1645" s="52"/>
      <c r="AZ1645" s="52"/>
      <c r="BA1645" s="52"/>
      <c r="BB1645" s="52"/>
      <c r="BC1645" s="52"/>
      <c r="BD1645" s="52"/>
      <c r="BE1645" s="52"/>
      <c r="BF1645" s="52"/>
      <c r="BG1645" s="52"/>
      <c r="BH1645" s="52"/>
      <c r="BI1645" s="52"/>
      <c r="BJ1645" s="52"/>
      <c r="BK1645" s="52"/>
      <c r="BL1645" s="52"/>
      <c r="BM1645" s="52"/>
      <c r="BN1645" s="52"/>
      <c r="BO1645" s="52"/>
      <c r="BP1645" s="52"/>
      <c r="BQ1645" s="52"/>
      <c r="BR1645" s="52"/>
      <c r="BS1645" s="52"/>
      <c r="BT1645" s="52"/>
      <c r="BU1645" s="52"/>
      <c r="BV1645" s="52"/>
      <c r="BW1645" s="52"/>
      <c r="BX1645" s="52"/>
      <c r="BY1645" s="52"/>
      <c r="BZ1645" s="52"/>
      <c r="CA1645" s="52"/>
      <c r="CB1645" s="52"/>
      <c r="CC1645" s="52"/>
      <c r="CD1645" s="52"/>
      <c r="CE1645" s="52"/>
      <c r="CF1645" s="52"/>
      <c r="CG1645" s="52"/>
      <c r="CH1645" s="52"/>
      <c r="CI1645" s="52"/>
      <c r="CJ1645" s="52"/>
      <c r="CK1645" s="52"/>
      <c r="CL1645" s="52"/>
      <c r="CM1645" s="52"/>
      <c r="CN1645" s="52"/>
      <c r="CO1645" s="52"/>
      <c r="CP1645" s="52"/>
      <c r="CQ1645" s="52"/>
      <c r="CR1645" s="52"/>
      <c r="CS1645" s="52"/>
      <c r="CT1645" s="52"/>
      <c r="CU1645" s="52"/>
      <c r="CV1645" s="52"/>
      <c r="CW1645" s="52"/>
      <c r="CX1645" s="52"/>
      <c r="CY1645" s="52"/>
      <c r="CZ1645" s="52"/>
      <c r="DA1645" s="52"/>
      <c r="DB1645" s="52"/>
      <c r="DC1645" s="52"/>
      <c r="DD1645" s="52"/>
      <c r="DE1645" s="52"/>
      <c r="DF1645" s="52"/>
      <c r="DG1645" s="52"/>
      <c r="DH1645" s="52"/>
      <c r="DI1645" s="52"/>
      <c r="DJ1645" s="52"/>
      <c r="DK1645" s="52"/>
      <c r="DL1645" s="52"/>
      <c r="DM1645" s="52"/>
      <c r="DN1645" s="52"/>
      <c r="DO1645" s="52"/>
      <c r="DP1645" s="52"/>
      <c r="DQ1645" s="52"/>
      <c r="DR1645" s="52"/>
      <c r="DS1645" s="52"/>
      <c r="DT1645" s="52"/>
      <c r="DU1645" s="52"/>
      <c r="DV1645" s="52"/>
      <c r="DW1645" s="52"/>
      <c r="DX1645" s="52"/>
      <c r="DY1645" s="52"/>
    </row>
    <row r="1646" spans="1:129" ht="20.100000000000001" customHeight="1" x14ac:dyDescent="0.25">
      <c r="A1646" s="88">
        <v>37201</v>
      </c>
      <c r="B1646" s="173" t="s">
        <v>70</v>
      </c>
      <c r="C1646" s="173"/>
      <c r="D1646" s="173"/>
      <c r="E1646" s="173"/>
      <c r="F1646" s="173"/>
      <c r="G1646" s="173"/>
      <c r="H1646" s="173"/>
      <c r="I1646" s="52"/>
      <c r="J1646" s="103"/>
      <c r="K1646" s="55"/>
      <c r="L1646" s="52"/>
      <c r="M1646" s="55"/>
      <c r="N1646" s="52"/>
      <c r="O1646" s="52"/>
      <c r="P1646" s="95"/>
      <c r="Q1646" s="52"/>
      <c r="R1646" s="52"/>
      <c r="S1646" s="52"/>
      <c r="T1646" s="52"/>
      <c r="U1646" s="52"/>
      <c r="V1646" s="52"/>
      <c r="W1646" s="52"/>
      <c r="X1646" s="52"/>
      <c r="Y1646" s="52"/>
      <c r="Z1646" s="52"/>
      <c r="AA1646" s="52"/>
      <c r="AB1646" s="52"/>
      <c r="AC1646" s="52"/>
      <c r="AD1646" s="52"/>
      <c r="AE1646" s="52"/>
      <c r="AF1646" s="52"/>
      <c r="AG1646" s="52"/>
      <c r="AH1646" s="52"/>
      <c r="AI1646" s="52"/>
      <c r="AJ1646" s="52"/>
      <c r="AK1646" s="52"/>
      <c r="AL1646" s="52"/>
      <c r="AM1646" s="52"/>
      <c r="AN1646" s="52"/>
      <c r="AO1646" s="52"/>
      <c r="AP1646" s="52"/>
      <c r="AQ1646" s="52"/>
      <c r="AR1646" s="52"/>
      <c r="AS1646" s="52"/>
      <c r="AT1646" s="52"/>
      <c r="AU1646" s="52"/>
      <c r="AV1646" s="52"/>
      <c r="AW1646" s="52"/>
      <c r="AX1646" s="52"/>
      <c r="AY1646" s="52"/>
      <c r="AZ1646" s="52"/>
      <c r="BA1646" s="52"/>
      <c r="BB1646" s="52"/>
      <c r="BC1646" s="52"/>
      <c r="BD1646" s="52"/>
      <c r="BE1646" s="52"/>
      <c r="BF1646" s="52"/>
      <c r="BG1646" s="52"/>
      <c r="BH1646" s="52"/>
      <c r="BI1646" s="52"/>
      <c r="BJ1646" s="52"/>
      <c r="BK1646" s="52"/>
      <c r="BL1646" s="52"/>
      <c r="BM1646" s="52"/>
      <c r="BN1646" s="52"/>
      <c r="BO1646" s="52"/>
      <c r="BP1646" s="52"/>
      <c r="BQ1646" s="52"/>
      <c r="BR1646" s="52"/>
      <c r="BS1646" s="52"/>
      <c r="BT1646" s="52"/>
      <c r="BU1646" s="52"/>
      <c r="BV1646" s="52"/>
      <c r="BW1646" s="52"/>
      <c r="BX1646" s="52"/>
      <c r="BY1646" s="52"/>
      <c r="BZ1646" s="52"/>
      <c r="CA1646" s="52"/>
      <c r="CB1646" s="52"/>
      <c r="CC1646" s="52"/>
      <c r="CD1646" s="52"/>
      <c r="CE1646" s="52"/>
      <c r="CF1646" s="52"/>
      <c r="CG1646" s="52"/>
      <c r="CH1646" s="52"/>
      <c r="CI1646" s="52"/>
      <c r="CJ1646" s="52"/>
      <c r="CK1646" s="52"/>
      <c r="CL1646" s="52"/>
      <c r="CM1646" s="52"/>
      <c r="CN1646" s="52"/>
      <c r="CO1646" s="52"/>
      <c r="CP1646" s="52"/>
      <c r="CQ1646" s="52"/>
      <c r="CR1646" s="52"/>
      <c r="CS1646" s="52"/>
      <c r="CT1646" s="52"/>
      <c r="CU1646" s="52"/>
      <c r="CV1646" s="52"/>
      <c r="CW1646" s="52"/>
      <c r="CX1646" s="52"/>
      <c r="CY1646" s="52"/>
      <c r="CZ1646" s="52"/>
      <c r="DA1646" s="52"/>
      <c r="DB1646" s="52"/>
      <c r="DC1646" s="52"/>
      <c r="DD1646" s="52"/>
      <c r="DE1646" s="52"/>
      <c r="DF1646" s="52"/>
      <c r="DG1646" s="52"/>
      <c r="DH1646" s="52"/>
      <c r="DI1646" s="52"/>
      <c r="DJ1646" s="52"/>
      <c r="DK1646" s="52"/>
      <c r="DL1646" s="52"/>
      <c r="DM1646" s="52"/>
      <c r="DN1646" s="52"/>
      <c r="DO1646" s="52"/>
      <c r="DP1646" s="52"/>
      <c r="DQ1646" s="52"/>
      <c r="DR1646" s="52"/>
      <c r="DS1646" s="52"/>
      <c r="DT1646" s="52"/>
      <c r="DU1646" s="52"/>
      <c r="DV1646" s="52"/>
      <c r="DW1646" s="52"/>
      <c r="DX1646" s="52"/>
      <c r="DY1646" s="52"/>
    </row>
    <row r="1647" spans="1:129" x14ac:dyDescent="0.25">
      <c r="D1647" s="23">
        <v>25000</v>
      </c>
      <c r="E1647" s="2">
        <v>12</v>
      </c>
      <c r="F1647" s="2"/>
      <c r="G1647" s="10">
        <f>D1647/E1647</f>
        <v>2083.3333333333335</v>
      </c>
      <c r="I1647" s="52"/>
      <c r="J1647" s="103"/>
      <c r="K1647" s="55"/>
      <c r="L1647" s="52"/>
      <c r="M1647" s="55"/>
      <c r="N1647" s="52"/>
      <c r="O1647" s="52"/>
      <c r="P1647" s="95"/>
      <c r="Q1647" s="52"/>
      <c r="R1647" s="52"/>
      <c r="S1647" s="52"/>
      <c r="T1647" s="52"/>
      <c r="U1647" s="52"/>
      <c r="V1647" s="52"/>
      <c r="W1647" s="52"/>
      <c r="X1647" s="52"/>
      <c r="Y1647" s="52"/>
      <c r="Z1647" s="52"/>
      <c r="AA1647" s="52"/>
      <c r="AB1647" s="52"/>
      <c r="AC1647" s="52"/>
      <c r="AD1647" s="52"/>
      <c r="AE1647" s="52"/>
      <c r="AF1647" s="52"/>
      <c r="AG1647" s="52"/>
      <c r="AH1647" s="52"/>
      <c r="AI1647" s="52"/>
      <c r="AJ1647" s="52"/>
      <c r="AK1647" s="52"/>
      <c r="AL1647" s="52"/>
      <c r="AM1647" s="52"/>
      <c r="AN1647" s="52"/>
      <c r="AO1647" s="52"/>
      <c r="AP1647" s="52"/>
      <c r="AQ1647" s="52"/>
      <c r="AR1647" s="52"/>
      <c r="AS1647" s="52"/>
      <c r="AT1647" s="52"/>
      <c r="AU1647" s="52"/>
      <c r="AV1647" s="52"/>
      <c r="AW1647" s="52"/>
      <c r="AX1647" s="52"/>
      <c r="AY1647" s="52"/>
      <c r="AZ1647" s="52"/>
      <c r="BA1647" s="52"/>
      <c r="BB1647" s="52"/>
      <c r="BC1647" s="52"/>
      <c r="BD1647" s="52"/>
      <c r="BE1647" s="52"/>
      <c r="BF1647" s="52"/>
      <c r="BG1647" s="52"/>
      <c r="BH1647" s="52"/>
      <c r="BI1647" s="52"/>
      <c r="BJ1647" s="52"/>
      <c r="BK1647" s="52"/>
      <c r="BL1647" s="52"/>
      <c r="BM1647" s="52"/>
      <c r="BN1647" s="52"/>
      <c r="BO1647" s="52"/>
      <c r="BP1647" s="52"/>
      <c r="BQ1647" s="52"/>
      <c r="BR1647" s="52"/>
      <c r="BS1647" s="52"/>
      <c r="BT1647" s="52"/>
      <c r="BU1647" s="52"/>
      <c r="BV1647" s="52"/>
      <c r="BW1647" s="52"/>
      <c r="BX1647" s="52"/>
      <c r="BY1647" s="52"/>
      <c r="BZ1647" s="52"/>
      <c r="CA1647" s="52"/>
      <c r="CB1647" s="52"/>
      <c r="CC1647" s="52"/>
      <c r="CD1647" s="52"/>
      <c r="CE1647" s="52"/>
      <c r="CF1647" s="52"/>
      <c r="CG1647" s="52"/>
      <c r="CH1647" s="52"/>
      <c r="CI1647" s="52"/>
      <c r="CJ1647" s="52"/>
      <c r="CK1647" s="52"/>
      <c r="CL1647" s="52"/>
      <c r="CM1647" s="52"/>
      <c r="CN1647" s="52"/>
      <c r="CO1647" s="52"/>
      <c r="CP1647" s="52"/>
      <c r="CQ1647" s="52"/>
      <c r="CR1647" s="52"/>
      <c r="CS1647" s="52"/>
      <c r="CT1647" s="52"/>
      <c r="CU1647" s="52"/>
      <c r="CV1647" s="52"/>
      <c r="CW1647" s="52"/>
      <c r="CX1647" s="52"/>
      <c r="CY1647" s="52"/>
      <c r="CZ1647" s="52"/>
      <c r="DA1647" s="52"/>
      <c r="DB1647" s="52"/>
      <c r="DC1647" s="52"/>
      <c r="DD1647" s="52"/>
      <c r="DE1647" s="52"/>
      <c r="DF1647" s="52"/>
      <c r="DG1647" s="52"/>
      <c r="DH1647" s="52"/>
      <c r="DI1647" s="52"/>
      <c r="DJ1647" s="52"/>
      <c r="DK1647" s="52"/>
      <c r="DL1647" s="52"/>
      <c r="DM1647" s="52"/>
      <c r="DN1647" s="52"/>
      <c r="DO1647" s="52"/>
      <c r="DP1647" s="52"/>
      <c r="DQ1647" s="52"/>
      <c r="DR1647" s="52"/>
      <c r="DS1647" s="52"/>
      <c r="DT1647" s="52"/>
      <c r="DU1647" s="52"/>
      <c r="DV1647" s="52"/>
      <c r="DW1647" s="52"/>
      <c r="DX1647" s="52"/>
      <c r="DY1647" s="52"/>
    </row>
    <row r="1648" spans="1:129" s="20" customFormat="1" ht="20.100000000000001" customHeight="1" x14ac:dyDescent="0.25">
      <c r="B1648" s="22" t="s">
        <v>1</v>
      </c>
      <c r="C1648" s="22"/>
      <c r="D1648" s="24" t="s">
        <v>2</v>
      </c>
      <c r="E1648" s="25"/>
      <c r="F1648" s="31" t="s">
        <v>3</v>
      </c>
      <c r="G1648" s="27"/>
      <c r="I1648" s="52"/>
      <c r="J1648" s="103"/>
      <c r="K1648" s="55"/>
      <c r="L1648" s="52"/>
      <c r="M1648" s="55"/>
      <c r="N1648" s="52"/>
      <c r="O1648" s="52"/>
      <c r="P1648" s="95"/>
      <c r="Q1648" s="52"/>
      <c r="R1648" s="96"/>
      <c r="S1648" s="96"/>
      <c r="T1648" s="96"/>
      <c r="U1648" s="96"/>
      <c r="V1648" s="96"/>
      <c r="W1648" s="96"/>
      <c r="X1648" s="96"/>
      <c r="Y1648" s="96"/>
      <c r="Z1648" s="96"/>
      <c r="AA1648" s="96"/>
      <c r="AB1648" s="96"/>
      <c r="AC1648" s="96"/>
      <c r="AD1648" s="96"/>
      <c r="AE1648" s="96"/>
      <c r="AF1648" s="96"/>
      <c r="AG1648" s="96"/>
      <c r="AH1648" s="96"/>
      <c r="AI1648" s="96"/>
      <c r="AJ1648" s="96"/>
      <c r="AK1648" s="96"/>
      <c r="AL1648" s="96"/>
      <c r="AM1648" s="96"/>
      <c r="AN1648" s="96"/>
      <c r="AO1648" s="96"/>
      <c r="AP1648" s="96"/>
      <c r="AQ1648" s="96"/>
      <c r="AR1648" s="96"/>
      <c r="AS1648" s="96"/>
      <c r="AT1648" s="96"/>
      <c r="AU1648" s="96"/>
      <c r="AV1648" s="96"/>
      <c r="AW1648" s="96"/>
      <c r="AX1648" s="96"/>
      <c r="AY1648" s="96"/>
      <c r="AZ1648" s="96"/>
      <c r="BA1648" s="96"/>
      <c r="BB1648" s="96"/>
      <c r="BC1648" s="96"/>
      <c r="BD1648" s="96"/>
      <c r="BE1648" s="96"/>
      <c r="BF1648" s="96"/>
      <c r="BG1648" s="96"/>
      <c r="BH1648" s="96"/>
      <c r="BI1648" s="96"/>
      <c r="BJ1648" s="96"/>
      <c r="BK1648" s="96"/>
      <c r="BL1648" s="96"/>
      <c r="BM1648" s="96"/>
      <c r="BN1648" s="96"/>
      <c r="BO1648" s="96"/>
      <c r="BP1648" s="96"/>
      <c r="BQ1648" s="96"/>
      <c r="BR1648" s="96"/>
      <c r="BS1648" s="96"/>
      <c r="BT1648" s="96"/>
      <c r="BU1648" s="96"/>
      <c r="BV1648" s="96"/>
      <c r="BW1648" s="96"/>
      <c r="BX1648" s="96"/>
      <c r="BY1648" s="96"/>
      <c r="BZ1648" s="96"/>
      <c r="CA1648" s="96"/>
      <c r="CB1648" s="96"/>
      <c r="CC1648" s="96"/>
      <c r="CD1648" s="96"/>
      <c r="CE1648" s="96"/>
      <c r="CF1648" s="96"/>
      <c r="CG1648" s="96"/>
      <c r="CH1648" s="96"/>
      <c r="CI1648" s="96"/>
      <c r="CJ1648" s="96"/>
      <c r="CK1648" s="96"/>
      <c r="CL1648" s="96"/>
      <c r="CM1648" s="96"/>
      <c r="CN1648" s="96"/>
      <c r="CO1648" s="96"/>
      <c r="CP1648" s="96"/>
      <c r="CQ1648" s="96"/>
      <c r="CR1648" s="96"/>
      <c r="CS1648" s="96"/>
      <c r="CT1648" s="96"/>
      <c r="CU1648" s="96"/>
      <c r="CV1648" s="96"/>
      <c r="CW1648" s="96"/>
      <c r="CX1648" s="96"/>
      <c r="CY1648" s="96"/>
      <c r="CZ1648" s="96"/>
      <c r="DA1648" s="96"/>
      <c r="DB1648" s="96"/>
      <c r="DC1648" s="96"/>
      <c r="DD1648" s="96"/>
      <c r="DE1648" s="96"/>
      <c r="DF1648" s="96"/>
      <c r="DG1648" s="96"/>
      <c r="DH1648" s="96"/>
      <c r="DI1648" s="96"/>
      <c r="DJ1648" s="96"/>
      <c r="DK1648" s="96"/>
      <c r="DL1648" s="96"/>
      <c r="DM1648" s="96"/>
      <c r="DN1648" s="96"/>
      <c r="DO1648" s="96"/>
      <c r="DP1648" s="96"/>
      <c r="DQ1648" s="96"/>
      <c r="DR1648" s="96"/>
      <c r="DS1648" s="96"/>
      <c r="DT1648" s="96"/>
      <c r="DU1648" s="96"/>
      <c r="DV1648" s="96"/>
      <c r="DW1648" s="96"/>
      <c r="DX1648" s="96"/>
      <c r="DY1648" s="96"/>
    </row>
    <row r="1649" spans="1:129" x14ac:dyDescent="0.25">
      <c r="A1649" s="19" t="s">
        <v>4</v>
      </c>
      <c r="B1649" s="5">
        <v>2083</v>
      </c>
      <c r="D1649" s="5">
        <f>B1649-F1649</f>
        <v>2083</v>
      </c>
      <c r="F1649" s="5">
        <f>SUM(H1649:S1649)</f>
        <v>0</v>
      </c>
      <c r="I1649" s="96"/>
      <c r="J1649" s="95"/>
      <c r="K1649" s="107"/>
      <c r="L1649" s="96"/>
      <c r="M1649" s="107"/>
      <c r="N1649" s="96"/>
      <c r="O1649" s="96"/>
      <c r="P1649" s="95"/>
      <c r="Q1649" s="96"/>
      <c r="R1649" s="52"/>
      <c r="S1649" s="52"/>
      <c r="T1649" s="52"/>
      <c r="U1649" s="52"/>
      <c r="V1649" s="52"/>
      <c r="W1649" s="52"/>
      <c r="X1649" s="52"/>
      <c r="Y1649" s="52"/>
      <c r="Z1649" s="52"/>
      <c r="AA1649" s="52"/>
      <c r="AB1649" s="52"/>
      <c r="AC1649" s="52"/>
      <c r="AD1649" s="52"/>
      <c r="AE1649" s="52"/>
      <c r="AF1649" s="52"/>
      <c r="AG1649" s="52"/>
      <c r="AH1649" s="52"/>
      <c r="AI1649" s="52"/>
      <c r="AJ1649" s="52"/>
      <c r="AK1649" s="52"/>
      <c r="AL1649" s="52"/>
      <c r="AM1649" s="52"/>
      <c r="AN1649" s="52"/>
      <c r="AO1649" s="52"/>
      <c r="AP1649" s="52"/>
      <c r="AQ1649" s="52"/>
      <c r="AR1649" s="52"/>
      <c r="AS1649" s="52"/>
      <c r="AT1649" s="52"/>
      <c r="AU1649" s="52"/>
      <c r="AV1649" s="52"/>
      <c r="AW1649" s="52"/>
      <c r="AX1649" s="52"/>
      <c r="AY1649" s="52"/>
      <c r="AZ1649" s="52"/>
      <c r="BA1649" s="52"/>
      <c r="BB1649" s="52"/>
      <c r="BC1649" s="52"/>
      <c r="BD1649" s="52"/>
      <c r="BE1649" s="52"/>
      <c r="BF1649" s="52"/>
      <c r="BG1649" s="52"/>
      <c r="BH1649" s="52"/>
      <c r="BI1649" s="52"/>
      <c r="BJ1649" s="52"/>
      <c r="BK1649" s="52"/>
      <c r="BL1649" s="52"/>
      <c r="BM1649" s="52"/>
      <c r="BN1649" s="52"/>
      <c r="BO1649" s="52"/>
      <c r="BP1649" s="52"/>
      <c r="BQ1649" s="52"/>
      <c r="BR1649" s="52"/>
      <c r="BS1649" s="52"/>
      <c r="BT1649" s="52"/>
      <c r="BU1649" s="52"/>
      <c r="BV1649" s="52"/>
      <c r="BW1649" s="52"/>
      <c r="BX1649" s="52"/>
      <c r="BY1649" s="52"/>
      <c r="BZ1649" s="52"/>
      <c r="CA1649" s="52"/>
      <c r="CB1649" s="52"/>
      <c r="CC1649" s="52"/>
      <c r="CD1649" s="52"/>
      <c r="CE1649" s="52"/>
      <c r="CF1649" s="52"/>
      <c r="CG1649" s="52"/>
      <c r="CH1649" s="52"/>
      <c r="CI1649" s="52"/>
      <c r="CJ1649" s="52"/>
      <c r="CK1649" s="52"/>
      <c r="CL1649" s="52"/>
      <c r="CM1649" s="52"/>
      <c r="CN1649" s="52"/>
      <c r="CO1649" s="52"/>
      <c r="CP1649" s="52"/>
      <c r="CQ1649" s="52"/>
      <c r="CR1649" s="52"/>
      <c r="CS1649" s="52"/>
      <c r="CT1649" s="52"/>
      <c r="CU1649" s="52"/>
      <c r="CV1649" s="52"/>
      <c r="CW1649" s="52"/>
      <c r="CX1649" s="52"/>
      <c r="CY1649" s="52"/>
      <c r="CZ1649" s="52"/>
      <c r="DA1649" s="52"/>
      <c r="DB1649" s="52"/>
      <c r="DC1649" s="52"/>
      <c r="DD1649" s="52"/>
      <c r="DE1649" s="52"/>
      <c r="DF1649" s="52"/>
      <c r="DG1649" s="52"/>
      <c r="DH1649" s="52"/>
      <c r="DI1649" s="52"/>
      <c r="DJ1649" s="52"/>
      <c r="DK1649" s="52"/>
      <c r="DL1649" s="52"/>
      <c r="DM1649" s="52"/>
      <c r="DN1649" s="52"/>
      <c r="DO1649" s="52"/>
      <c r="DP1649" s="52"/>
      <c r="DQ1649" s="52"/>
      <c r="DR1649" s="52"/>
      <c r="DS1649" s="52"/>
      <c r="DT1649" s="52"/>
      <c r="DU1649" s="52"/>
      <c r="DV1649" s="52"/>
      <c r="DW1649" s="52"/>
      <c r="DX1649" s="52"/>
      <c r="DY1649" s="52"/>
    </row>
    <row r="1650" spans="1:129" x14ac:dyDescent="0.25">
      <c r="A1650" s="19" t="s">
        <v>5</v>
      </c>
      <c r="B1650" s="5">
        <v>2083</v>
      </c>
      <c r="D1650" s="5">
        <f t="shared" ref="D1650:D1660" si="261">B1650-F1650</f>
        <v>2083</v>
      </c>
      <c r="F1650" s="5">
        <f t="shared" ref="F1650:F1660" si="262">SUM(H1650:S1650)</f>
        <v>0</v>
      </c>
      <c r="I1650" s="52"/>
      <c r="J1650" s="103"/>
      <c r="K1650" s="55"/>
      <c r="L1650" s="52"/>
      <c r="M1650" s="55"/>
      <c r="N1650" s="52"/>
      <c r="O1650" s="52"/>
      <c r="P1650" s="95"/>
      <c r="Q1650" s="52"/>
      <c r="R1650" s="52"/>
      <c r="S1650" s="52"/>
      <c r="T1650" s="52"/>
      <c r="U1650" s="52"/>
      <c r="V1650" s="52"/>
      <c r="W1650" s="52"/>
      <c r="X1650" s="52"/>
      <c r="Y1650" s="52"/>
      <c r="Z1650" s="52"/>
      <c r="AA1650" s="52"/>
      <c r="AB1650" s="52"/>
      <c r="AC1650" s="52"/>
      <c r="AD1650" s="52"/>
      <c r="AE1650" s="52"/>
      <c r="AF1650" s="52"/>
      <c r="AG1650" s="52"/>
      <c r="AH1650" s="52"/>
      <c r="AI1650" s="52"/>
      <c r="AJ1650" s="52"/>
      <c r="AK1650" s="52"/>
      <c r="AL1650" s="52"/>
      <c r="AM1650" s="52"/>
      <c r="AN1650" s="52"/>
      <c r="AO1650" s="52"/>
      <c r="AP1650" s="52"/>
      <c r="AQ1650" s="52"/>
      <c r="AR1650" s="52"/>
      <c r="AS1650" s="52"/>
      <c r="AT1650" s="52"/>
      <c r="AU1650" s="52"/>
      <c r="AV1650" s="52"/>
      <c r="AW1650" s="52"/>
      <c r="AX1650" s="52"/>
      <c r="AY1650" s="52"/>
      <c r="AZ1650" s="52"/>
      <c r="BA1650" s="52"/>
      <c r="BB1650" s="52"/>
      <c r="BC1650" s="52"/>
      <c r="BD1650" s="52"/>
      <c r="BE1650" s="52"/>
      <c r="BF1650" s="52"/>
      <c r="BG1650" s="52"/>
      <c r="BH1650" s="52"/>
      <c r="BI1650" s="52"/>
      <c r="BJ1650" s="52"/>
      <c r="BK1650" s="52"/>
      <c r="BL1650" s="52"/>
      <c r="BM1650" s="52"/>
      <c r="BN1650" s="52"/>
      <c r="BO1650" s="52"/>
      <c r="BP1650" s="52"/>
      <c r="BQ1650" s="52"/>
      <c r="BR1650" s="52"/>
      <c r="BS1650" s="52"/>
      <c r="BT1650" s="52"/>
      <c r="BU1650" s="52"/>
      <c r="BV1650" s="52"/>
      <c r="BW1650" s="52"/>
      <c r="BX1650" s="52"/>
      <c r="BY1650" s="52"/>
      <c r="BZ1650" s="52"/>
      <c r="CA1650" s="52"/>
      <c r="CB1650" s="52"/>
      <c r="CC1650" s="52"/>
      <c r="CD1650" s="52"/>
      <c r="CE1650" s="52"/>
      <c r="CF1650" s="52"/>
      <c r="CG1650" s="52"/>
      <c r="CH1650" s="52"/>
      <c r="CI1650" s="52"/>
      <c r="CJ1650" s="52"/>
      <c r="CK1650" s="52"/>
      <c r="CL1650" s="52"/>
      <c r="CM1650" s="52"/>
      <c r="CN1650" s="52"/>
      <c r="CO1650" s="52"/>
      <c r="CP1650" s="52"/>
      <c r="CQ1650" s="52"/>
      <c r="CR1650" s="52"/>
      <c r="CS1650" s="52"/>
      <c r="CT1650" s="52"/>
      <c r="CU1650" s="52"/>
      <c r="CV1650" s="52"/>
      <c r="CW1650" s="52"/>
      <c r="CX1650" s="52"/>
      <c r="CY1650" s="52"/>
      <c r="CZ1650" s="52"/>
      <c r="DA1650" s="52"/>
      <c r="DB1650" s="52"/>
      <c r="DC1650" s="52"/>
      <c r="DD1650" s="52"/>
      <c r="DE1650" s="52"/>
      <c r="DF1650" s="52"/>
      <c r="DG1650" s="52"/>
      <c r="DH1650" s="52"/>
      <c r="DI1650" s="52"/>
      <c r="DJ1650" s="52"/>
      <c r="DK1650" s="52"/>
      <c r="DL1650" s="52"/>
      <c r="DM1650" s="52"/>
      <c r="DN1650" s="52"/>
      <c r="DO1650" s="52"/>
      <c r="DP1650" s="52"/>
      <c r="DQ1650" s="52"/>
      <c r="DR1650" s="52"/>
      <c r="DS1650" s="52"/>
      <c r="DT1650" s="52"/>
      <c r="DU1650" s="52"/>
      <c r="DV1650" s="52"/>
      <c r="DW1650" s="52"/>
      <c r="DX1650" s="52"/>
      <c r="DY1650" s="52"/>
    </row>
    <row r="1651" spans="1:129" x14ac:dyDescent="0.25">
      <c r="A1651" s="19" t="s">
        <v>6</v>
      </c>
      <c r="B1651" s="5">
        <v>2083</v>
      </c>
      <c r="D1651" s="5">
        <f t="shared" si="261"/>
        <v>-611</v>
      </c>
      <c r="F1651" s="5">
        <f>SUM(H1651:S1651)</f>
        <v>2694</v>
      </c>
      <c r="I1651" s="52"/>
      <c r="J1651" s="103">
        <f>1832</f>
        <v>1832</v>
      </c>
      <c r="K1651" s="55"/>
      <c r="L1651" s="55"/>
      <c r="M1651" s="55"/>
      <c r="N1651" s="55">
        <f>862</f>
        <v>862</v>
      </c>
      <c r="O1651" s="52"/>
      <c r="P1651" s="95"/>
      <c r="Q1651" s="52"/>
      <c r="R1651" s="52"/>
      <c r="S1651" s="52"/>
      <c r="T1651" s="52"/>
      <c r="U1651" s="52"/>
      <c r="V1651" s="52"/>
      <c r="W1651" s="52"/>
      <c r="X1651" s="52"/>
      <c r="Y1651" s="52"/>
      <c r="Z1651" s="52"/>
      <c r="AA1651" s="52"/>
      <c r="AB1651" s="52"/>
      <c r="AC1651" s="52"/>
      <c r="AD1651" s="52"/>
      <c r="AE1651" s="52"/>
      <c r="AF1651" s="52"/>
      <c r="AG1651" s="52"/>
      <c r="AH1651" s="52"/>
      <c r="AI1651" s="52"/>
      <c r="AJ1651" s="52"/>
      <c r="AK1651" s="52"/>
      <c r="AL1651" s="52"/>
      <c r="AM1651" s="52"/>
      <c r="AN1651" s="52"/>
      <c r="AO1651" s="52"/>
      <c r="AP1651" s="52"/>
      <c r="AQ1651" s="52"/>
      <c r="AR1651" s="52"/>
      <c r="AS1651" s="52"/>
      <c r="AT1651" s="52"/>
      <c r="AU1651" s="52"/>
      <c r="AV1651" s="52"/>
      <c r="AW1651" s="52"/>
      <c r="AX1651" s="52"/>
      <c r="AY1651" s="52"/>
      <c r="AZ1651" s="52"/>
      <c r="BA1651" s="52"/>
      <c r="BB1651" s="52"/>
      <c r="BC1651" s="52"/>
      <c r="BD1651" s="52"/>
      <c r="BE1651" s="52"/>
      <c r="BF1651" s="52"/>
      <c r="BG1651" s="52"/>
      <c r="BH1651" s="52"/>
      <c r="BI1651" s="52"/>
      <c r="BJ1651" s="52"/>
      <c r="BK1651" s="52"/>
      <c r="BL1651" s="52"/>
      <c r="BM1651" s="52"/>
      <c r="BN1651" s="52"/>
      <c r="BO1651" s="52"/>
      <c r="BP1651" s="52"/>
      <c r="BQ1651" s="52"/>
      <c r="BR1651" s="52"/>
      <c r="BS1651" s="52"/>
      <c r="BT1651" s="52"/>
      <c r="BU1651" s="52"/>
      <c r="BV1651" s="52"/>
      <c r="BW1651" s="52"/>
      <c r="BX1651" s="52"/>
      <c r="BY1651" s="52"/>
      <c r="BZ1651" s="52"/>
      <c r="CA1651" s="52"/>
      <c r="CB1651" s="52"/>
      <c r="CC1651" s="52"/>
      <c r="CD1651" s="52"/>
      <c r="CE1651" s="52"/>
      <c r="CF1651" s="52"/>
      <c r="CG1651" s="52"/>
      <c r="CH1651" s="52"/>
      <c r="CI1651" s="52"/>
      <c r="CJ1651" s="52"/>
      <c r="CK1651" s="52"/>
      <c r="CL1651" s="52"/>
      <c r="CM1651" s="52"/>
      <c r="CN1651" s="52"/>
      <c r="CO1651" s="52"/>
      <c r="CP1651" s="52"/>
      <c r="CQ1651" s="52"/>
      <c r="CR1651" s="52"/>
      <c r="CS1651" s="52"/>
      <c r="CT1651" s="52"/>
      <c r="CU1651" s="52"/>
      <c r="CV1651" s="52"/>
      <c r="CW1651" s="52"/>
      <c r="CX1651" s="52"/>
      <c r="CY1651" s="52"/>
      <c r="CZ1651" s="52"/>
      <c r="DA1651" s="52"/>
      <c r="DB1651" s="52"/>
      <c r="DC1651" s="52"/>
      <c r="DD1651" s="52"/>
      <c r="DE1651" s="52"/>
      <c r="DF1651" s="52"/>
      <c r="DG1651" s="52"/>
      <c r="DH1651" s="52"/>
      <c r="DI1651" s="52"/>
      <c r="DJ1651" s="52"/>
      <c r="DK1651" s="52"/>
      <c r="DL1651" s="52"/>
      <c r="DM1651" s="52"/>
      <c r="DN1651" s="52"/>
      <c r="DO1651" s="52"/>
      <c r="DP1651" s="52"/>
      <c r="DQ1651" s="52"/>
      <c r="DR1651" s="52"/>
      <c r="DS1651" s="52"/>
      <c r="DT1651" s="52"/>
      <c r="DU1651" s="52"/>
      <c r="DV1651" s="52"/>
      <c r="DW1651" s="52"/>
      <c r="DX1651" s="52"/>
      <c r="DY1651" s="52"/>
    </row>
    <row r="1652" spans="1:129" x14ac:dyDescent="0.25">
      <c r="A1652" s="19" t="s">
        <v>7</v>
      </c>
      <c r="B1652" s="5">
        <v>2083</v>
      </c>
      <c r="D1652" s="5">
        <f t="shared" si="261"/>
        <v>2083</v>
      </c>
      <c r="E1652" s="5"/>
      <c r="F1652" s="5">
        <f t="shared" si="262"/>
        <v>0</v>
      </c>
      <c r="I1652" s="52"/>
      <c r="J1652" s="105"/>
      <c r="K1652" s="55"/>
      <c r="L1652" s="52"/>
      <c r="M1652" s="55"/>
      <c r="N1652" s="52"/>
      <c r="O1652" s="52"/>
      <c r="P1652" s="95"/>
      <c r="Q1652" s="52"/>
      <c r="R1652" s="52"/>
      <c r="S1652" s="52"/>
      <c r="T1652" s="52"/>
      <c r="U1652" s="52"/>
      <c r="V1652" s="52"/>
      <c r="W1652" s="52"/>
      <c r="X1652" s="52"/>
      <c r="Y1652" s="52"/>
      <c r="Z1652" s="52"/>
      <c r="AA1652" s="52"/>
      <c r="AB1652" s="52"/>
      <c r="AC1652" s="52"/>
      <c r="AD1652" s="52"/>
      <c r="AE1652" s="52"/>
      <c r="AF1652" s="52"/>
      <c r="AG1652" s="52"/>
      <c r="AH1652" s="52"/>
      <c r="AI1652" s="52"/>
      <c r="AJ1652" s="52"/>
      <c r="AK1652" s="52"/>
      <c r="AL1652" s="52"/>
      <c r="AM1652" s="52"/>
      <c r="AN1652" s="52"/>
      <c r="AO1652" s="52"/>
      <c r="AP1652" s="52"/>
      <c r="AQ1652" s="52"/>
      <c r="AR1652" s="52"/>
      <c r="AS1652" s="52"/>
      <c r="AT1652" s="52"/>
      <c r="AU1652" s="52"/>
      <c r="AV1652" s="52"/>
      <c r="AW1652" s="52"/>
      <c r="AX1652" s="52"/>
      <c r="AY1652" s="52"/>
      <c r="AZ1652" s="52"/>
      <c r="BA1652" s="52"/>
      <c r="BB1652" s="52"/>
      <c r="BC1652" s="52"/>
      <c r="BD1652" s="52"/>
      <c r="BE1652" s="52"/>
      <c r="BF1652" s="52"/>
      <c r="BG1652" s="52"/>
      <c r="BH1652" s="52"/>
      <c r="BI1652" s="52"/>
      <c r="BJ1652" s="52"/>
      <c r="BK1652" s="52"/>
      <c r="BL1652" s="52"/>
      <c r="BM1652" s="52"/>
      <c r="BN1652" s="52"/>
      <c r="BO1652" s="52"/>
      <c r="BP1652" s="52"/>
      <c r="BQ1652" s="52"/>
      <c r="BR1652" s="52"/>
      <c r="BS1652" s="52"/>
      <c r="BT1652" s="52"/>
      <c r="BU1652" s="52"/>
      <c r="BV1652" s="52"/>
      <c r="BW1652" s="52"/>
      <c r="BX1652" s="52"/>
      <c r="BY1652" s="52"/>
      <c r="BZ1652" s="52"/>
      <c r="CA1652" s="52"/>
      <c r="CB1652" s="52"/>
      <c r="CC1652" s="52"/>
      <c r="CD1652" s="52"/>
      <c r="CE1652" s="52"/>
      <c r="CF1652" s="52"/>
      <c r="CG1652" s="52"/>
      <c r="CH1652" s="52"/>
      <c r="CI1652" s="52"/>
      <c r="CJ1652" s="52"/>
      <c r="CK1652" s="52"/>
      <c r="CL1652" s="52"/>
      <c r="CM1652" s="52"/>
      <c r="CN1652" s="52"/>
      <c r="CO1652" s="52"/>
      <c r="CP1652" s="52"/>
      <c r="CQ1652" s="52"/>
      <c r="CR1652" s="52"/>
      <c r="CS1652" s="52"/>
      <c r="CT1652" s="52"/>
      <c r="CU1652" s="52"/>
      <c r="CV1652" s="52"/>
      <c r="CW1652" s="52"/>
      <c r="CX1652" s="52"/>
      <c r="CY1652" s="52"/>
      <c r="CZ1652" s="52"/>
      <c r="DA1652" s="52"/>
      <c r="DB1652" s="52"/>
      <c r="DC1652" s="52"/>
      <c r="DD1652" s="52"/>
      <c r="DE1652" s="52"/>
      <c r="DF1652" s="52"/>
      <c r="DG1652" s="52"/>
      <c r="DH1652" s="52"/>
      <c r="DI1652" s="52"/>
      <c r="DJ1652" s="52"/>
      <c r="DK1652" s="52"/>
      <c r="DL1652" s="52"/>
      <c r="DM1652" s="52"/>
      <c r="DN1652" s="52"/>
      <c r="DO1652" s="52"/>
      <c r="DP1652" s="52"/>
      <c r="DQ1652" s="52"/>
      <c r="DR1652" s="52"/>
      <c r="DS1652" s="52"/>
      <c r="DT1652" s="52"/>
      <c r="DU1652" s="52"/>
      <c r="DV1652" s="52"/>
      <c r="DW1652" s="52"/>
      <c r="DX1652" s="52"/>
      <c r="DY1652" s="52"/>
    </row>
    <row r="1653" spans="1:129" x14ac:dyDescent="0.25">
      <c r="A1653" s="19" t="s">
        <v>55</v>
      </c>
      <c r="B1653" s="5">
        <v>2083</v>
      </c>
      <c r="D1653" s="5">
        <f t="shared" si="261"/>
        <v>2083</v>
      </c>
      <c r="E1653" s="5"/>
      <c r="F1653" s="5">
        <f t="shared" si="262"/>
        <v>0</v>
      </c>
      <c r="I1653" s="52"/>
      <c r="J1653" s="103"/>
      <c r="K1653" s="55"/>
      <c r="L1653" s="52"/>
      <c r="M1653" s="55"/>
      <c r="N1653" s="52"/>
      <c r="O1653" s="52"/>
      <c r="P1653" s="95"/>
      <c r="Q1653" s="52"/>
      <c r="R1653" s="52"/>
      <c r="S1653" s="52"/>
      <c r="T1653" s="52"/>
      <c r="U1653" s="52"/>
      <c r="V1653" s="52"/>
      <c r="W1653" s="52"/>
      <c r="X1653" s="52"/>
      <c r="Y1653" s="52"/>
      <c r="Z1653" s="52"/>
      <c r="AA1653" s="52"/>
      <c r="AB1653" s="52"/>
      <c r="AC1653" s="52"/>
      <c r="AD1653" s="52"/>
      <c r="AE1653" s="52"/>
      <c r="AF1653" s="52"/>
      <c r="AG1653" s="52"/>
      <c r="AH1653" s="52"/>
      <c r="AI1653" s="52"/>
      <c r="AJ1653" s="52"/>
      <c r="AK1653" s="52"/>
      <c r="AL1653" s="52"/>
      <c r="AM1653" s="52"/>
      <c r="AN1653" s="52"/>
      <c r="AO1653" s="52"/>
      <c r="AP1653" s="52"/>
      <c r="AQ1653" s="52"/>
      <c r="AR1653" s="52"/>
      <c r="AS1653" s="52"/>
      <c r="AT1653" s="52"/>
      <c r="AU1653" s="52"/>
      <c r="AV1653" s="52"/>
      <c r="AW1653" s="52"/>
      <c r="AX1653" s="52"/>
      <c r="AY1653" s="52"/>
      <c r="AZ1653" s="52"/>
      <c r="BA1653" s="52"/>
      <c r="BB1653" s="52"/>
      <c r="BC1653" s="52"/>
      <c r="BD1653" s="52"/>
      <c r="BE1653" s="52"/>
      <c r="BF1653" s="52"/>
      <c r="BG1653" s="52"/>
      <c r="BH1653" s="52"/>
      <c r="BI1653" s="52"/>
      <c r="BJ1653" s="52"/>
      <c r="BK1653" s="52"/>
      <c r="BL1653" s="52"/>
      <c r="BM1653" s="52"/>
      <c r="BN1653" s="52"/>
      <c r="BO1653" s="52"/>
      <c r="BP1653" s="52"/>
      <c r="BQ1653" s="52"/>
      <c r="BR1653" s="52"/>
      <c r="BS1653" s="52"/>
      <c r="BT1653" s="52"/>
      <c r="BU1653" s="52"/>
      <c r="BV1653" s="52"/>
      <c r="BW1653" s="52"/>
      <c r="BX1653" s="52"/>
      <c r="BY1653" s="52"/>
      <c r="BZ1653" s="52"/>
      <c r="CA1653" s="52"/>
      <c r="CB1653" s="52"/>
      <c r="CC1653" s="52"/>
      <c r="CD1653" s="52"/>
      <c r="CE1653" s="52"/>
      <c r="CF1653" s="52"/>
      <c r="CG1653" s="52"/>
      <c r="CH1653" s="52"/>
      <c r="CI1653" s="52"/>
      <c r="CJ1653" s="52"/>
      <c r="CK1653" s="52"/>
      <c r="CL1653" s="52"/>
      <c r="CM1653" s="52"/>
      <c r="CN1653" s="52"/>
      <c r="CO1653" s="52"/>
      <c r="CP1653" s="52"/>
      <c r="CQ1653" s="52"/>
      <c r="CR1653" s="52"/>
      <c r="CS1653" s="52"/>
      <c r="CT1653" s="52"/>
      <c r="CU1653" s="52"/>
      <c r="CV1653" s="52"/>
      <c r="CW1653" s="52"/>
      <c r="CX1653" s="52"/>
      <c r="CY1653" s="52"/>
      <c r="CZ1653" s="52"/>
      <c r="DA1653" s="52"/>
      <c r="DB1653" s="52"/>
      <c r="DC1653" s="52"/>
      <c r="DD1653" s="52"/>
      <c r="DE1653" s="52"/>
      <c r="DF1653" s="52"/>
      <c r="DG1653" s="52"/>
      <c r="DH1653" s="52"/>
      <c r="DI1653" s="52"/>
      <c r="DJ1653" s="52"/>
      <c r="DK1653" s="52"/>
      <c r="DL1653" s="52"/>
      <c r="DM1653" s="52"/>
      <c r="DN1653" s="52"/>
      <c r="DO1653" s="52"/>
      <c r="DP1653" s="52"/>
      <c r="DQ1653" s="52"/>
      <c r="DR1653" s="52"/>
      <c r="DS1653" s="52"/>
      <c r="DT1653" s="52"/>
      <c r="DU1653" s="52"/>
      <c r="DV1653" s="52"/>
      <c r="DW1653" s="52"/>
      <c r="DX1653" s="52"/>
      <c r="DY1653" s="52"/>
    </row>
    <row r="1654" spans="1:129" x14ac:dyDescent="0.25">
      <c r="A1654" s="19" t="s">
        <v>9</v>
      </c>
      <c r="B1654" s="5">
        <v>2083</v>
      </c>
      <c r="D1654" s="5">
        <f t="shared" si="261"/>
        <v>1957</v>
      </c>
      <c r="E1654" s="5"/>
      <c r="F1654" s="5">
        <f t="shared" si="262"/>
        <v>126</v>
      </c>
      <c r="I1654" s="52"/>
      <c r="J1654" s="103"/>
      <c r="K1654" s="55"/>
      <c r="L1654" s="55"/>
      <c r="M1654" s="55">
        <v>126</v>
      </c>
      <c r="N1654" s="52"/>
      <c r="O1654" s="52"/>
      <c r="P1654" s="95"/>
      <c r="Q1654" s="52"/>
      <c r="R1654" s="52"/>
      <c r="S1654" s="52"/>
      <c r="T1654" s="52"/>
      <c r="U1654" s="52"/>
      <c r="V1654" s="52"/>
      <c r="W1654" s="52"/>
      <c r="X1654" s="52"/>
      <c r="Y1654" s="52"/>
      <c r="Z1654" s="52"/>
      <c r="AA1654" s="52"/>
      <c r="AB1654" s="52"/>
      <c r="AC1654" s="52"/>
      <c r="AD1654" s="52"/>
      <c r="AE1654" s="52"/>
      <c r="AF1654" s="52"/>
      <c r="AG1654" s="52"/>
      <c r="AH1654" s="52"/>
      <c r="AI1654" s="52"/>
      <c r="AJ1654" s="52"/>
      <c r="AK1654" s="52"/>
      <c r="AL1654" s="52"/>
      <c r="AM1654" s="52"/>
      <c r="AN1654" s="52"/>
      <c r="AO1654" s="52"/>
      <c r="AP1654" s="52"/>
      <c r="AQ1654" s="52"/>
      <c r="AR1654" s="52"/>
      <c r="AS1654" s="52"/>
      <c r="AT1654" s="52"/>
      <c r="AU1654" s="52"/>
      <c r="AV1654" s="52"/>
      <c r="AW1654" s="52"/>
      <c r="AX1654" s="52"/>
      <c r="AY1654" s="52"/>
      <c r="AZ1654" s="52"/>
      <c r="BA1654" s="52"/>
      <c r="BB1654" s="52"/>
      <c r="BC1654" s="52"/>
      <c r="BD1654" s="52"/>
      <c r="BE1654" s="52"/>
      <c r="BF1654" s="52"/>
      <c r="BG1654" s="52"/>
      <c r="BH1654" s="52"/>
      <c r="BI1654" s="52"/>
      <c r="BJ1654" s="52"/>
      <c r="BK1654" s="52"/>
      <c r="BL1654" s="52"/>
      <c r="BM1654" s="52"/>
      <c r="BN1654" s="52"/>
      <c r="BO1654" s="52"/>
      <c r="BP1654" s="52"/>
      <c r="BQ1654" s="52"/>
      <c r="BR1654" s="52"/>
      <c r="BS1654" s="52"/>
      <c r="BT1654" s="52"/>
      <c r="BU1654" s="52"/>
      <c r="BV1654" s="52"/>
      <c r="BW1654" s="52"/>
      <c r="BX1654" s="52"/>
      <c r="BY1654" s="52"/>
      <c r="BZ1654" s="52"/>
      <c r="CA1654" s="52"/>
      <c r="CB1654" s="52"/>
      <c r="CC1654" s="52"/>
      <c r="CD1654" s="52"/>
      <c r="CE1654" s="52"/>
      <c r="CF1654" s="52"/>
      <c r="CG1654" s="52"/>
      <c r="CH1654" s="52"/>
      <c r="CI1654" s="52"/>
      <c r="CJ1654" s="52"/>
      <c r="CK1654" s="52"/>
      <c r="CL1654" s="52"/>
      <c r="CM1654" s="52"/>
      <c r="CN1654" s="52"/>
      <c r="CO1654" s="52"/>
      <c r="CP1654" s="52"/>
      <c r="CQ1654" s="52"/>
      <c r="CR1654" s="52"/>
      <c r="CS1654" s="52"/>
      <c r="CT1654" s="52"/>
      <c r="CU1654" s="52"/>
      <c r="CV1654" s="52"/>
      <c r="CW1654" s="52"/>
      <c r="CX1654" s="52"/>
      <c r="CY1654" s="52"/>
      <c r="CZ1654" s="52"/>
      <c r="DA1654" s="52"/>
      <c r="DB1654" s="52"/>
      <c r="DC1654" s="52"/>
      <c r="DD1654" s="52"/>
      <c r="DE1654" s="52"/>
      <c r="DF1654" s="52"/>
      <c r="DG1654" s="52"/>
      <c r="DH1654" s="52"/>
      <c r="DI1654" s="52"/>
      <c r="DJ1654" s="52"/>
      <c r="DK1654" s="52"/>
      <c r="DL1654" s="52"/>
      <c r="DM1654" s="52"/>
      <c r="DN1654" s="52"/>
      <c r="DO1654" s="52"/>
      <c r="DP1654" s="52"/>
      <c r="DQ1654" s="52"/>
      <c r="DR1654" s="52"/>
      <c r="DS1654" s="52"/>
      <c r="DT1654" s="52"/>
      <c r="DU1654" s="52"/>
      <c r="DV1654" s="52"/>
      <c r="DW1654" s="52"/>
      <c r="DX1654" s="52"/>
      <c r="DY1654" s="52"/>
    </row>
    <row r="1655" spans="1:129" x14ac:dyDescent="0.25">
      <c r="A1655" s="19" t="s">
        <v>10</v>
      </c>
      <c r="B1655" s="5">
        <v>2083</v>
      </c>
      <c r="D1655" s="5">
        <f t="shared" si="261"/>
        <v>2083</v>
      </c>
      <c r="E1655" s="5"/>
      <c r="F1655" s="5">
        <f>SUM(H1655:S1655)</f>
        <v>0</v>
      </c>
      <c r="I1655" s="52"/>
      <c r="J1655" s="105"/>
      <c r="K1655" s="55"/>
      <c r="L1655" s="55"/>
      <c r="M1655" s="55"/>
      <c r="N1655" s="52"/>
      <c r="O1655" s="52"/>
      <c r="P1655" s="95"/>
      <c r="Q1655" s="52"/>
      <c r="R1655" s="52"/>
      <c r="S1655" s="52"/>
      <c r="T1655" s="52"/>
      <c r="U1655" s="52"/>
      <c r="V1655" s="52"/>
      <c r="W1655" s="52"/>
      <c r="X1655" s="52"/>
      <c r="Y1655" s="52"/>
      <c r="Z1655" s="52"/>
      <c r="AA1655" s="52"/>
      <c r="AB1655" s="52"/>
      <c r="AC1655" s="52"/>
      <c r="AD1655" s="52"/>
      <c r="AE1655" s="52"/>
      <c r="AF1655" s="52"/>
      <c r="AG1655" s="52"/>
      <c r="AH1655" s="52"/>
      <c r="AI1655" s="52"/>
      <c r="AJ1655" s="52"/>
      <c r="AK1655" s="52"/>
      <c r="AL1655" s="52"/>
      <c r="AM1655" s="52"/>
      <c r="AN1655" s="52"/>
      <c r="AO1655" s="52"/>
      <c r="AP1655" s="52"/>
      <c r="AQ1655" s="52"/>
      <c r="AR1655" s="52"/>
      <c r="AS1655" s="52"/>
      <c r="AT1655" s="52"/>
      <c r="AU1655" s="52"/>
      <c r="AV1655" s="52"/>
      <c r="AW1655" s="52"/>
      <c r="AX1655" s="52"/>
      <c r="AY1655" s="52"/>
      <c r="AZ1655" s="52"/>
      <c r="BA1655" s="52"/>
      <c r="BB1655" s="52"/>
      <c r="BC1655" s="52"/>
      <c r="BD1655" s="52"/>
      <c r="BE1655" s="52"/>
      <c r="BF1655" s="52"/>
      <c r="BG1655" s="52"/>
      <c r="BH1655" s="52"/>
      <c r="BI1655" s="52"/>
      <c r="BJ1655" s="52"/>
      <c r="BK1655" s="52"/>
      <c r="BL1655" s="52"/>
      <c r="BM1655" s="52"/>
      <c r="BN1655" s="52"/>
      <c r="BO1655" s="52"/>
      <c r="BP1655" s="52"/>
      <c r="BQ1655" s="52"/>
      <c r="BR1655" s="52"/>
      <c r="BS1655" s="52"/>
      <c r="BT1655" s="52"/>
      <c r="BU1655" s="52"/>
      <c r="BV1655" s="52"/>
      <c r="BW1655" s="52"/>
      <c r="BX1655" s="52"/>
      <c r="BY1655" s="52"/>
      <c r="BZ1655" s="52"/>
      <c r="CA1655" s="52"/>
      <c r="CB1655" s="52"/>
      <c r="CC1655" s="52"/>
      <c r="CD1655" s="52"/>
      <c r="CE1655" s="52"/>
      <c r="CF1655" s="52"/>
      <c r="CG1655" s="52"/>
      <c r="CH1655" s="52"/>
      <c r="CI1655" s="52"/>
      <c r="CJ1655" s="52"/>
      <c r="CK1655" s="52"/>
      <c r="CL1655" s="52"/>
      <c r="CM1655" s="52"/>
      <c r="CN1655" s="52"/>
      <c r="CO1655" s="52"/>
      <c r="CP1655" s="52"/>
      <c r="CQ1655" s="52"/>
      <c r="CR1655" s="52"/>
      <c r="CS1655" s="52"/>
      <c r="CT1655" s="52"/>
      <c r="CU1655" s="52"/>
      <c r="CV1655" s="52"/>
      <c r="CW1655" s="52"/>
      <c r="CX1655" s="52"/>
      <c r="CY1655" s="52"/>
      <c r="CZ1655" s="52"/>
      <c r="DA1655" s="52"/>
      <c r="DB1655" s="52"/>
      <c r="DC1655" s="52"/>
      <c r="DD1655" s="52"/>
      <c r="DE1655" s="52"/>
      <c r="DF1655" s="52"/>
      <c r="DG1655" s="52"/>
      <c r="DH1655" s="52"/>
      <c r="DI1655" s="52"/>
      <c r="DJ1655" s="52"/>
      <c r="DK1655" s="52"/>
      <c r="DL1655" s="52"/>
      <c r="DM1655" s="52"/>
      <c r="DN1655" s="52"/>
      <c r="DO1655" s="52"/>
      <c r="DP1655" s="52"/>
      <c r="DQ1655" s="52"/>
      <c r="DR1655" s="52"/>
      <c r="DS1655" s="52"/>
      <c r="DT1655" s="52"/>
      <c r="DU1655" s="52"/>
      <c r="DV1655" s="52"/>
      <c r="DW1655" s="52"/>
      <c r="DX1655" s="52"/>
      <c r="DY1655" s="52"/>
    </row>
    <row r="1656" spans="1:129" x14ac:dyDescent="0.25">
      <c r="A1656" s="19" t="s">
        <v>11</v>
      </c>
      <c r="B1656" s="5">
        <v>2083</v>
      </c>
      <c r="D1656" s="5">
        <f t="shared" si="261"/>
        <v>-4917</v>
      </c>
      <c r="E1656" s="5"/>
      <c r="F1656" s="5">
        <f t="shared" si="262"/>
        <v>7000</v>
      </c>
      <c r="I1656" s="52"/>
      <c r="J1656" s="103"/>
      <c r="K1656" s="55"/>
      <c r="L1656" s="55"/>
      <c r="M1656" s="55"/>
      <c r="N1656" s="52"/>
      <c r="O1656" s="52"/>
      <c r="P1656" s="95"/>
      <c r="Q1656" s="125">
        <f>7000</f>
        <v>7000</v>
      </c>
      <c r="R1656" s="52"/>
      <c r="S1656" s="52"/>
      <c r="T1656" s="52"/>
      <c r="U1656" s="52"/>
      <c r="V1656" s="52"/>
      <c r="W1656" s="52"/>
      <c r="X1656" s="52"/>
      <c r="Y1656" s="52"/>
      <c r="Z1656" s="52"/>
      <c r="AA1656" s="52"/>
      <c r="AB1656" s="52"/>
      <c r="AC1656" s="52"/>
      <c r="AD1656" s="52"/>
      <c r="AE1656" s="52"/>
      <c r="AF1656" s="52"/>
      <c r="AG1656" s="52"/>
      <c r="AH1656" s="52"/>
      <c r="AI1656" s="52"/>
      <c r="AJ1656" s="52"/>
      <c r="AK1656" s="52"/>
      <c r="AL1656" s="52"/>
      <c r="AM1656" s="52"/>
      <c r="AN1656" s="52"/>
      <c r="AO1656" s="52"/>
      <c r="AP1656" s="52"/>
      <c r="AQ1656" s="52"/>
      <c r="AR1656" s="52"/>
      <c r="AS1656" s="52"/>
      <c r="AT1656" s="52"/>
      <c r="AU1656" s="52"/>
      <c r="AV1656" s="52"/>
      <c r="AW1656" s="52"/>
      <c r="AX1656" s="52"/>
      <c r="AY1656" s="52"/>
      <c r="AZ1656" s="52"/>
      <c r="BA1656" s="52"/>
      <c r="BB1656" s="52"/>
      <c r="BC1656" s="52"/>
      <c r="BD1656" s="52"/>
      <c r="BE1656" s="52"/>
      <c r="BF1656" s="52"/>
      <c r="BG1656" s="52"/>
      <c r="BH1656" s="52"/>
      <c r="BI1656" s="52"/>
      <c r="BJ1656" s="52"/>
      <c r="BK1656" s="52"/>
      <c r="BL1656" s="52"/>
      <c r="BM1656" s="52"/>
      <c r="BN1656" s="52"/>
      <c r="BO1656" s="52"/>
      <c r="BP1656" s="52"/>
      <c r="BQ1656" s="52"/>
      <c r="BR1656" s="52"/>
      <c r="BS1656" s="52"/>
      <c r="BT1656" s="52"/>
      <c r="BU1656" s="52"/>
      <c r="BV1656" s="52"/>
      <c r="BW1656" s="52"/>
      <c r="BX1656" s="52"/>
      <c r="BY1656" s="52"/>
      <c r="BZ1656" s="52"/>
      <c r="CA1656" s="52"/>
      <c r="CB1656" s="52"/>
      <c r="CC1656" s="52"/>
      <c r="CD1656" s="52"/>
      <c r="CE1656" s="52"/>
      <c r="CF1656" s="52"/>
      <c r="CG1656" s="52"/>
      <c r="CH1656" s="52"/>
      <c r="CI1656" s="52"/>
      <c r="CJ1656" s="52"/>
      <c r="CK1656" s="52"/>
      <c r="CL1656" s="52"/>
      <c r="CM1656" s="52"/>
      <c r="CN1656" s="52"/>
      <c r="CO1656" s="52"/>
      <c r="CP1656" s="52"/>
      <c r="CQ1656" s="52"/>
      <c r="CR1656" s="52"/>
      <c r="CS1656" s="52"/>
      <c r="CT1656" s="52"/>
      <c r="CU1656" s="52"/>
      <c r="CV1656" s="52"/>
      <c r="CW1656" s="52"/>
      <c r="CX1656" s="52"/>
      <c r="CY1656" s="52"/>
      <c r="CZ1656" s="52"/>
      <c r="DA1656" s="52"/>
      <c r="DB1656" s="52"/>
      <c r="DC1656" s="52"/>
      <c r="DD1656" s="52"/>
      <c r="DE1656" s="52"/>
      <c r="DF1656" s="52"/>
      <c r="DG1656" s="52"/>
      <c r="DH1656" s="52"/>
      <c r="DI1656" s="52"/>
      <c r="DJ1656" s="52"/>
      <c r="DK1656" s="52"/>
      <c r="DL1656" s="52"/>
      <c r="DM1656" s="52"/>
      <c r="DN1656" s="52"/>
      <c r="DO1656" s="52"/>
      <c r="DP1656" s="52"/>
      <c r="DQ1656" s="52"/>
      <c r="DR1656" s="52"/>
      <c r="DS1656" s="52"/>
      <c r="DT1656" s="52"/>
      <c r="DU1656" s="52"/>
      <c r="DV1656" s="52"/>
      <c r="DW1656" s="52"/>
      <c r="DX1656" s="52"/>
      <c r="DY1656" s="52"/>
    </row>
    <row r="1657" spans="1:129" x14ac:dyDescent="0.25">
      <c r="A1657" s="19" t="s">
        <v>12</v>
      </c>
      <c r="B1657" s="5">
        <v>2084</v>
      </c>
      <c r="D1657" s="5">
        <f t="shared" si="261"/>
        <v>2084</v>
      </c>
      <c r="E1657" s="5"/>
      <c r="F1657" s="5">
        <f>SUM(H1657:S1657)</f>
        <v>0</v>
      </c>
      <c r="I1657" s="52"/>
      <c r="J1657" s="103"/>
      <c r="K1657" s="55"/>
      <c r="L1657" s="52"/>
      <c r="M1657" s="55"/>
      <c r="N1657" s="52"/>
      <c r="O1657" s="52"/>
      <c r="P1657" s="95"/>
      <c r="Q1657" s="52"/>
      <c r="R1657" s="52"/>
      <c r="S1657" s="52"/>
      <c r="T1657" s="52"/>
      <c r="U1657" s="52"/>
      <c r="V1657" s="55"/>
      <c r="W1657" s="52"/>
      <c r="X1657" s="52"/>
      <c r="Y1657" s="52"/>
      <c r="Z1657" s="52"/>
      <c r="AA1657" s="52"/>
      <c r="AB1657" s="52"/>
      <c r="AC1657" s="52"/>
      <c r="AD1657" s="52"/>
      <c r="AE1657" s="52"/>
      <c r="AF1657" s="52"/>
      <c r="AG1657" s="52"/>
      <c r="AH1657" s="52"/>
      <c r="AI1657" s="52"/>
      <c r="AJ1657" s="52"/>
      <c r="AK1657" s="52"/>
      <c r="AL1657" s="52"/>
      <c r="AM1657" s="52"/>
      <c r="AN1657" s="52"/>
      <c r="AO1657" s="52"/>
      <c r="AP1657" s="52"/>
      <c r="AQ1657" s="52"/>
      <c r="AR1657" s="52"/>
      <c r="AS1657" s="52"/>
      <c r="AT1657" s="52"/>
      <c r="AU1657" s="52"/>
      <c r="AV1657" s="52"/>
      <c r="AW1657" s="52"/>
      <c r="AX1657" s="52"/>
      <c r="AY1657" s="52"/>
      <c r="AZ1657" s="52"/>
      <c r="BA1657" s="52"/>
      <c r="BB1657" s="52"/>
      <c r="BC1657" s="52"/>
      <c r="BD1657" s="52"/>
      <c r="BE1657" s="52"/>
      <c r="BF1657" s="52"/>
      <c r="BG1657" s="52"/>
      <c r="BH1657" s="52"/>
      <c r="BI1657" s="52"/>
      <c r="BJ1657" s="52"/>
      <c r="BK1657" s="52"/>
      <c r="BL1657" s="52"/>
      <c r="BM1657" s="52"/>
      <c r="BN1657" s="52"/>
      <c r="BO1657" s="52"/>
      <c r="BP1657" s="52"/>
      <c r="BQ1657" s="52"/>
      <c r="BR1657" s="52"/>
      <c r="BS1657" s="52"/>
      <c r="BT1657" s="52"/>
      <c r="BU1657" s="52"/>
      <c r="BV1657" s="52"/>
      <c r="BW1657" s="52"/>
      <c r="BX1657" s="52"/>
      <c r="BY1657" s="52"/>
      <c r="BZ1657" s="52"/>
      <c r="CA1657" s="52"/>
      <c r="CB1657" s="52"/>
      <c r="CC1657" s="52"/>
      <c r="CD1657" s="52"/>
      <c r="CE1657" s="52"/>
      <c r="CF1657" s="52"/>
      <c r="CG1657" s="52"/>
      <c r="CH1657" s="52"/>
      <c r="CI1657" s="52"/>
      <c r="CJ1657" s="52"/>
      <c r="CK1657" s="52"/>
      <c r="CL1657" s="52"/>
      <c r="CM1657" s="52"/>
      <c r="CN1657" s="52"/>
      <c r="CO1657" s="52"/>
      <c r="CP1657" s="52"/>
      <c r="CQ1657" s="52"/>
      <c r="CR1657" s="52"/>
      <c r="CS1657" s="52"/>
      <c r="CT1657" s="52"/>
      <c r="CU1657" s="52"/>
      <c r="CV1657" s="52"/>
      <c r="CW1657" s="52"/>
      <c r="CX1657" s="52"/>
      <c r="CY1657" s="52"/>
      <c r="CZ1657" s="52"/>
      <c r="DA1657" s="52"/>
      <c r="DB1657" s="52"/>
      <c r="DC1657" s="52"/>
      <c r="DD1657" s="52"/>
      <c r="DE1657" s="52"/>
      <c r="DF1657" s="52"/>
      <c r="DG1657" s="52"/>
      <c r="DH1657" s="52"/>
      <c r="DI1657" s="52"/>
      <c r="DJ1657" s="52"/>
      <c r="DK1657" s="52"/>
      <c r="DL1657" s="52"/>
      <c r="DM1657" s="52"/>
      <c r="DN1657" s="52"/>
      <c r="DO1657" s="52"/>
      <c r="DP1657" s="52"/>
      <c r="DQ1657" s="52"/>
      <c r="DR1657" s="52"/>
      <c r="DS1657" s="52"/>
      <c r="DT1657" s="52"/>
      <c r="DU1657" s="52"/>
      <c r="DV1657" s="52"/>
      <c r="DW1657" s="52"/>
      <c r="DX1657" s="52"/>
      <c r="DY1657" s="52"/>
    </row>
    <row r="1658" spans="1:129" x14ac:dyDescent="0.25">
      <c r="A1658" s="19" t="s">
        <v>13</v>
      </c>
      <c r="B1658" s="5">
        <v>2084</v>
      </c>
      <c r="D1658" s="5">
        <f t="shared" si="261"/>
        <v>2084</v>
      </c>
      <c r="E1658" s="5"/>
      <c r="F1658" s="5">
        <f t="shared" si="262"/>
        <v>0</v>
      </c>
      <c r="I1658" s="52"/>
      <c r="J1658" s="103"/>
      <c r="K1658" s="55"/>
      <c r="L1658" s="52"/>
      <c r="M1658" s="55"/>
      <c r="N1658" s="52"/>
      <c r="O1658" s="52"/>
      <c r="P1658" s="95"/>
      <c r="Q1658" s="52"/>
      <c r="R1658" s="52"/>
      <c r="S1658" s="52"/>
      <c r="T1658" s="52"/>
      <c r="U1658" s="52"/>
      <c r="V1658" s="52"/>
      <c r="W1658" s="52"/>
      <c r="X1658" s="52"/>
      <c r="Y1658" s="52"/>
      <c r="Z1658" s="52"/>
      <c r="AA1658" s="52"/>
      <c r="AB1658" s="52"/>
      <c r="AC1658" s="52"/>
      <c r="AD1658" s="52"/>
      <c r="AE1658" s="52"/>
      <c r="AF1658" s="52"/>
      <c r="AG1658" s="52"/>
      <c r="AH1658" s="52"/>
      <c r="AI1658" s="52"/>
      <c r="AJ1658" s="52"/>
      <c r="AK1658" s="52"/>
      <c r="AL1658" s="52"/>
      <c r="AM1658" s="52"/>
      <c r="AN1658" s="52"/>
      <c r="AO1658" s="52"/>
      <c r="AP1658" s="52"/>
      <c r="AQ1658" s="52"/>
      <c r="AR1658" s="52"/>
      <c r="AS1658" s="52"/>
      <c r="AT1658" s="52"/>
      <c r="AU1658" s="52"/>
      <c r="AV1658" s="52"/>
      <c r="AW1658" s="52"/>
      <c r="AX1658" s="52"/>
      <c r="AY1658" s="52"/>
      <c r="AZ1658" s="52"/>
      <c r="BA1658" s="52"/>
      <c r="BB1658" s="52"/>
      <c r="BC1658" s="52"/>
      <c r="BD1658" s="52"/>
      <c r="BE1658" s="52"/>
      <c r="BF1658" s="52"/>
      <c r="BG1658" s="52"/>
      <c r="BH1658" s="52"/>
      <c r="BI1658" s="52"/>
      <c r="BJ1658" s="52"/>
      <c r="BK1658" s="52"/>
      <c r="BL1658" s="52"/>
      <c r="BM1658" s="52"/>
      <c r="BN1658" s="52"/>
      <c r="BO1658" s="52"/>
      <c r="BP1658" s="52"/>
      <c r="BQ1658" s="52"/>
      <c r="BR1658" s="52"/>
      <c r="BS1658" s="52"/>
      <c r="BT1658" s="52"/>
      <c r="BU1658" s="52"/>
      <c r="BV1658" s="52"/>
      <c r="BW1658" s="52"/>
      <c r="BX1658" s="52"/>
      <c r="BY1658" s="52"/>
      <c r="BZ1658" s="52"/>
      <c r="CA1658" s="52"/>
      <c r="CB1658" s="52"/>
      <c r="CC1658" s="52"/>
      <c r="CD1658" s="52"/>
      <c r="CE1658" s="52"/>
      <c r="CF1658" s="52"/>
      <c r="CG1658" s="52"/>
      <c r="CH1658" s="52"/>
      <c r="CI1658" s="52"/>
      <c r="CJ1658" s="52"/>
      <c r="CK1658" s="52"/>
      <c r="CL1658" s="52"/>
      <c r="CM1658" s="52"/>
      <c r="CN1658" s="52"/>
      <c r="CO1658" s="52"/>
      <c r="CP1658" s="52"/>
      <c r="CQ1658" s="52"/>
      <c r="CR1658" s="52"/>
      <c r="CS1658" s="52"/>
      <c r="CT1658" s="52"/>
      <c r="CU1658" s="52"/>
      <c r="CV1658" s="52"/>
      <c r="CW1658" s="52"/>
      <c r="CX1658" s="52"/>
      <c r="CY1658" s="52"/>
      <c r="CZ1658" s="52"/>
      <c r="DA1658" s="52"/>
      <c r="DB1658" s="52"/>
      <c r="DC1658" s="52"/>
      <c r="DD1658" s="52"/>
      <c r="DE1658" s="52"/>
      <c r="DF1658" s="52"/>
      <c r="DG1658" s="52"/>
      <c r="DH1658" s="52"/>
      <c r="DI1658" s="52"/>
      <c r="DJ1658" s="52"/>
      <c r="DK1658" s="52"/>
      <c r="DL1658" s="52"/>
      <c r="DM1658" s="52"/>
      <c r="DN1658" s="52"/>
      <c r="DO1658" s="52"/>
      <c r="DP1658" s="52"/>
      <c r="DQ1658" s="52"/>
      <c r="DR1658" s="52"/>
      <c r="DS1658" s="52"/>
      <c r="DT1658" s="52"/>
      <c r="DU1658" s="52"/>
      <c r="DV1658" s="52"/>
      <c r="DW1658" s="52"/>
      <c r="DX1658" s="52"/>
      <c r="DY1658" s="52"/>
    </row>
    <row r="1659" spans="1:129" x14ac:dyDescent="0.25">
      <c r="A1659" s="19" t="s">
        <v>14</v>
      </c>
      <c r="B1659" s="5">
        <v>2084</v>
      </c>
      <c r="D1659" s="5">
        <f t="shared" si="261"/>
        <v>2084</v>
      </c>
      <c r="E1659" s="5"/>
      <c r="F1659" s="5">
        <f t="shared" si="262"/>
        <v>0</v>
      </c>
      <c r="I1659" s="52"/>
      <c r="J1659" s="103"/>
      <c r="K1659" s="55"/>
      <c r="L1659" s="52"/>
      <c r="M1659" s="55"/>
      <c r="N1659" s="52"/>
      <c r="O1659" s="52"/>
      <c r="P1659" s="95"/>
      <c r="Q1659" s="52"/>
      <c r="R1659" s="52"/>
      <c r="S1659" s="52"/>
      <c r="T1659" s="52"/>
      <c r="U1659" s="52"/>
      <c r="V1659" s="52"/>
      <c r="W1659" s="52"/>
      <c r="X1659" s="52"/>
      <c r="Y1659" s="52"/>
      <c r="Z1659" s="52"/>
      <c r="AA1659" s="52"/>
      <c r="AB1659" s="52"/>
      <c r="AC1659" s="52"/>
      <c r="AD1659" s="52"/>
      <c r="AE1659" s="52"/>
      <c r="AF1659" s="52"/>
      <c r="AG1659" s="52"/>
      <c r="AH1659" s="52"/>
      <c r="AI1659" s="52"/>
      <c r="AJ1659" s="52"/>
      <c r="AK1659" s="52"/>
      <c r="AL1659" s="52"/>
      <c r="AM1659" s="52"/>
      <c r="AN1659" s="52"/>
      <c r="AO1659" s="52"/>
      <c r="AP1659" s="52"/>
      <c r="AQ1659" s="52"/>
      <c r="AR1659" s="52"/>
      <c r="AS1659" s="52"/>
      <c r="AT1659" s="52"/>
      <c r="AU1659" s="52"/>
      <c r="AV1659" s="52"/>
      <c r="AW1659" s="52"/>
      <c r="AX1659" s="52"/>
      <c r="AY1659" s="52"/>
      <c r="AZ1659" s="52"/>
      <c r="BA1659" s="52"/>
      <c r="BB1659" s="52"/>
      <c r="BC1659" s="52"/>
      <c r="BD1659" s="52"/>
      <c r="BE1659" s="52"/>
      <c r="BF1659" s="52"/>
      <c r="BG1659" s="52"/>
      <c r="BH1659" s="52"/>
      <c r="BI1659" s="52"/>
      <c r="BJ1659" s="52"/>
      <c r="BK1659" s="52"/>
      <c r="BL1659" s="52"/>
      <c r="BM1659" s="52"/>
      <c r="BN1659" s="52"/>
      <c r="BO1659" s="52"/>
      <c r="BP1659" s="52"/>
      <c r="BQ1659" s="52"/>
      <c r="BR1659" s="52"/>
      <c r="BS1659" s="52"/>
      <c r="BT1659" s="52"/>
      <c r="BU1659" s="52"/>
      <c r="BV1659" s="52"/>
      <c r="BW1659" s="52"/>
      <c r="BX1659" s="52"/>
      <c r="BY1659" s="52"/>
      <c r="BZ1659" s="52"/>
      <c r="CA1659" s="52"/>
      <c r="CB1659" s="52"/>
      <c r="CC1659" s="52"/>
      <c r="CD1659" s="52"/>
      <c r="CE1659" s="52"/>
      <c r="CF1659" s="52"/>
      <c r="CG1659" s="52"/>
      <c r="CH1659" s="52"/>
      <c r="CI1659" s="52"/>
      <c r="CJ1659" s="52"/>
      <c r="CK1659" s="52"/>
      <c r="CL1659" s="52"/>
      <c r="CM1659" s="52"/>
      <c r="CN1659" s="52"/>
      <c r="CO1659" s="52"/>
      <c r="CP1659" s="52"/>
      <c r="CQ1659" s="52"/>
      <c r="CR1659" s="52"/>
      <c r="CS1659" s="52"/>
      <c r="CT1659" s="52"/>
      <c r="CU1659" s="52"/>
      <c r="CV1659" s="52"/>
      <c r="CW1659" s="52"/>
      <c r="CX1659" s="52"/>
      <c r="CY1659" s="52"/>
      <c r="CZ1659" s="52"/>
      <c r="DA1659" s="52"/>
      <c r="DB1659" s="52"/>
      <c r="DC1659" s="52"/>
      <c r="DD1659" s="52"/>
      <c r="DE1659" s="52"/>
      <c r="DF1659" s="52"/>
      <c r="DG1659" s="52"/>
      <c r="DH1659" s="52"/>
      <c r="DI1659" s="52"/>
      <c r="DJ1659" s="52"/>
      <c r="DK1659" s="52"/>
      <c r="DL1659" s="52"/>
      <c r="DM1659" s="52"/>
      <c r="DN1659" s="52"/>
      <c r="DO1659" s="52"/>
      <c r="DP1659" s="52"/>
      <c r="DQ1659" s="52"/>
      <c r="DR1659" s="52"/>
      <c r="DS1659" s="52"/>
      <c r="DT1659" s="52"/>
      <c r="DU1659" s="52"/>
      <c r="DV1659" s="52"/>
      <c r="DW1659" s="52"/>
      <c r="DX1659" s="52"/>
      <c r="DY1659" s="52"/>
    </row>
    <row r="1660" spans="1:129" x14ac:dyDescent="0.25">
      <c r="A1660" s="19" t="s">
        <v>15</v>
      </c>
      <c r="B1660" s="5">
        <v>2084</v>
      </c>
      <c r="D1660" s="5">
        <f t="shared" si="261"/>
        <v>2084</v>
      </c>
      <c r="E1660" s="5"/>
      <c r="F1660" s="5">
        <f t="shared" si="262"/>
        <v>0</v>
      </c>
      <c r="I1660" s="52"/>
      <c r="J1660" s="103"/>
      <c r="K1660" s="55"/>
      <c r="L1660" s="52"/>
      <c r="M1660" s="55"/>
      <c r="N1660" s="52"/>
      <c r="O1660" s="52"/>
      <c r="P1660" s="95"/>
      <c r="Q1660" s="52"/>
      <c r="R1660" s="52"/>
      <c r="S1660" s="52"/>
      <c r="T1660" s="52"/>
      <c r="U1660" s="52"/>
      <c r="V1660" s="52"/>
      <c r="W1660" s="52"/>
      <c r="X1660" s="52"/>
      <c r="Y1660" s="52"/>
      <c r="Z1660" s="52"/>
      <c r="AA1660" s="52"/>
      <c r="AB1660" s="52"/>
      <c r="AC1660" s="52"/>
      <c r="AD1660" s="52"/>
      <c r="AE1660" s="52"/>
      <c r="AF1660" s="52"/>
      <c r="AG1660" s="52"/>
      <c r="AH1660" s="52"/>
      <c r="AI1660" s="52"/>
      <c r="AJ1660" s="52"/>
      <c r="AK1660" s="52"/>
      <c r="AL1660" s="52"/>
      <c r="AM1660" s="52"/>
      <c r="AN1660" s="52"/>
      <c r="AO1660" s="52"/>
      <c r="AP1660" s="52"/>
      <c r="AQ1660" s="52"/>
      <c r="AR1660" s="52"/>
      <c r="AS1660" s="52"/>
      <c r="AT1660" s="52"/>
      <c r="AU1660" s="52"/>
      <c r="AV1660" s="52"/>
      <c r="AW1660" s="52"/>
      <c r="AX1660" s="52"/>
      <c r="AY1660" s="52"/>
      <c r="AZ1660" s="52"/>
      <c r="BA1660" s="52"/>
      <c r="BB1660" s="52"/>
      <c r="BC1660" s="52"/>
      <c r="BD1660" s="52"/>
      <c r="BE1660" s="52"/>
      <c r="BF1660" s="52"/>
      <c r="BG1660" s="52"/>
      <c r="BH1660" s="52"/>
      <c r="BI1660" s="52"/>
      <c r="BJ1660" s="52"/>
      <c r="BK1660" s="52"/>
      <c r="BL1660" s="52"/>
      <c r="BM1660" s="52"/>
      <c r="BN1660" s="52"/>
      <c r="BO1660" s="52"/>
      <c r="BP1660" s="52"/>
      <c r="BQ1660" s="52"/>
      <c r="BR1660" s="52"/>
      <c r="BS1660" s="52"/>
      <c r="BT1660" s="52"/>
      <c r="BU1660" s="52"/>
      <c r="BV1660" s="52"/>
      <c r="BW1660" s="52"/>
      <c r="BX1660" s="52"/>
      <c r="BY1660" s="52"/>
      <c r="BZ1660" s="52"/>
      <c r="CA1660" s="52"/>
      <c r="CB1660" s="52"/>
      <c r="CC1660" s="52"/>
      <c r="CD1660" s="52"/>
      <c r="CE1660" s="52"/>
      <c r="CF1660" s="52"/>
      <c r="CG1660" s="52"/>
      <c r="CH1660" s="52"/>
      <c r="CI1660" s="52"/>
      <c r="CJ1660" s="52"/>
      <c r="CK1660" s="52"/>
      <c r="CL1660" s="52"/>
      <c r="CM1660" s="52"/>
      <c r="CN1660" s="52"/>
      <c r="CO1660" s="52"/>
      <c r="CP1660" s="52"/>
      <c r="CQ1660" s="52"/>
      <c r="CR1660" s="52"/>
      <c r="CS1660" s="52"/>
      <c r="CT1660" s="52"/>
      <c r="CU1660" s="52"/>
      <c r="CV1660" s="52"/>
      <c r="CW1660" s="52"/>
      <c r="CX1660" s="52"/>
      <c r="CY1660" s="52"/>
      <c r="CZ1660" s="52"/>
      <c r="DA1660" s="52"/>
      <c r="DB1660" s="52"/>
      <c r="DC1660" s="52"/>
      <c r="DD1660" s="52"/>
      <c r="DE1660" s="52"/>
      <c r="DF1660" s="52"/>
      <c r="DG1660" s="52"/>
      <c r="DH1660" s="52"/>
      <c r="DI1660" s="52"/>
      <c r="DJ1660" s="52"/>
      <c r="DK1660" s="52"/>
      <c r="DL1660" s="52"/>
      <c r="DM1660" s="52"/>
      <c r="DN1660" s="52"/>
      <c r="DO1660" s="52"/>
      <c r="DP1660" s="52"/>
      <c r="DQ1660" s="52"/>
      <c r="DR1660" s="52"/>
      <c r="DS1660" s="52"/>
      <c r="DT1660" s="52"/>
      <c r="DU1660" s="52"/>
      <c r="DV1660" s="52"/>
      <c r="DW1660" s="52"/>
      <c r="DX1660" s="52"/>
      <c r="DY1660" s="52"/>
    </row>
    <row r="1661" spans="1:129" x14ac:dyDescent="0.25">
      <c r="A1661" s="6" t="s">
        <v>16</v>
      </c>
      <c r="B1661" s="7">
        <f>SUM(B1649:B1660)</f>
        <v>25000</v>
      </c>
      <c r="D1661" s="23">
        <f>SUM(D1649:D1660)</f>
        <v>15180</v>
      </c>
      <c r="F1661" s="7">
        <f>SUM(F1649:F1660)</f>
        <v>9820</v>
      </c>
      <c r="I1661" s="52"/>
      <c r="J1661" s="103"/>
      <c r="K1661" s="55"/>
      <c r="L1661" s="52"/>
      <c r="M1661" s="55"/>
      <c r="N1661" s="52"/>
      <c r="O1661" s="52"/>
      <c r="P1661" s="95"/>
      <c r="Q1661" s="52"/>
      <c r="R1661" s="52"/>
      <c r="S1661" s="52"/>
      <c r="T1661" s="52"/>
      <c r="U1661" s="52"/>
      <c r="V1661" s="52"/>
      <c r="W1661" s="52"/>
      <c r="X1661" s="52"/>
      <c r="Y1661" s="52"/>
      <c r="Z1661" s="52"/>
      <c r="AA1661" s="52"/>
      <c r="AB1661" s="52"/>
      <c r="AC1661" s="52"/>
      <c r="AD1661" s="52"/>
      <c r="AE1661" s="52"/>
      <c r="AF1661" s="52"/>
      <c r="AG1661" s="52"/>
      <c r="AH1661" s="52"/>
      <c r="AI1661" s="52"/>
      <c r="AJ1661" s="52"/>
      <c r="AK1661" s="52"/>
      <c r="AL1661" s="52"/>
      <c r="AM1661" s="52"/>
      <c r="AN1661" s="52"/>
      <c r="AO1661" s="52"/>
      <c r="AP1661" s="52"/>
      <c r="AQ1661" s="52"/>
      <c r="AR1661" s="52"/>
      <c r="AS1661" s="52"/>
      <c r="AT1661" s="52"/>
      <c r="AU1661" s="52"/>
      <c r="AV1661" s="52"/>
      <c r="AW1661" s="52"/>
      <c r="AX1661" s="52"/>
      <c r="AY1661" s="52"/>
      <c r="AZ1661" s="52"/>
      <c r="BA1661" s="52"/>
      <c r="BB1661" s="52"/>
      <c r="BC1661" s="52"/>
      <c r="BD1661" s="52"/>
      <c r="BE1661" s="52"/>
      <c r="BF1661" s="52"/>
      <c r="BG1661" s="52"/>
      <c r="BH1661" s="52"/>
      <c r="BI1661" s="52"/>
      <c r="BJ1661" s="52"/>
      <c r="BK1661" s="52"/>
      <c r="BL1661" s="52"/>
      <c r="BM1661" s="52"/>
      <c r="BN1661" s="52"/>
      <c r="BO1661" s="52"/>
      <c r="BP1661" s="52"/>
      <c r="BQ1661" s="52"/>
      <c r="BR1661" s="52"/>
      <c r="BS1661" s="52"/>
      <c r="BT1661" s="52"/>
      <c r="BU1661" s="52"/>
      <c r="BV1661" s="52"/>
      <c r="BW1661" s="52"/>
      <c r="BX1661" s="52"/>
      <c r="BY1661" s="52"/>
      <c r="BZ1661" s="52"/>
      <c r="CA1661" s="52"/>
      <c r="CB1661" s="52"/>
      <c r="CC1661" s="52"/>
      <c r="CD1661" s="52"/>
      <c r="CE1661" s="52"/>
      <c r="CF1661" s="52"/>
      <c r="CG1661" s="52"/>
      <c r="CH1661" s="52"/>
      <c r="CI1661" s="52"/>
      <c r="CJ1661" s="52"/>
      <c r="CK1661" s="52"/>
      <c r="CL1661" s="52"/>
      <c r="CM1661" s="52"/>
      <c r="CN1661" s="52"/>
      <c r="CO1661" s="52"/>
      <c r="CP1661" s="52"/>
      <c r="CQ1661" s="52"/>
      <c r="CR1661" s="52"/>
      <c r="CS1661" s="52"/>
      <c r="CT1661" s="52"/>
      <c r="CU1661" s="52"/>
      <c r="CV1661" s="52"/>
      <c r="CW1661" s="52"/>
      <c r="CX1661" s="52"/>
      <c r="CY1661" s="52"/>
      <c r="CZ1661" s="52"/>
      <c r="DA1661" s="52"/>
      <c r="DB1661" s="52"/>
      <c r="DC1661" s="52"/>
      <c r="DD1661" s="52"/>
      <c r="DE1661" s="52"/>
      <c r="DF1661" s="52"/>
      <c r="DG1661" s="52"/>
      <c r="DH1661" s="52"/>
      <c r="DI1661" s="52"/>
      <c r="DJ1661" s="52"/>
      <c r="DK1661" s="52"/>
      <c r="DL1661" s="52"/>
      <c r="DM1661" s="52"/>
      <c r="DN1661" s="52"/>
      <c r="DO1661" s="52"/>
      <c r="DP1661" s="52"/>
      <c r="DQ1661" s="52"/>
      <c r="DR1661" s="52"/>
      <c r="DS1661" s="52"/>
      <c r="DT1661" s="52"/>
      <c r="DU1661" s="52"/>
      <c r="DV1661" s="52"/>
      <c r="DW1661" s="52"/>
      <c r="DX1661" s="52"/>
      <c r="DY1661" s="52"/>
    </row>
    <row r="1662" spans="1:129" x14ac:dyDescent="0.25">
      <c r="I1662" s="52"/>
      <c r="J1662" s="103"/>
      <c r="K1662" s="55"/>
      <c r="L1662" s="52"/>
      <c r="M1662" s="55"/>
      <c r="N1662" s="52"/>
      <c r="O1662" s="52"/>
      <c r="P1662" s="95"/>
      <c r="Q1662" s="52"/>
      <c r="R1662" s="52"/>
      <c r="S1662" s="52"/>
      <c r="T1662" s="52"/>
      <c r="U1662" s="52"/>
      <c r="V1662" s="52"/>
      <c r="W1662" s="52"/>
      <c r="X1662" s="52"/>
      <c r="Y1662" s="52"/>
      <c r="Z1662" s="52"/>
      <c r="AA1662" s="52"/>
      <c r="AB1662" s="52"/>
      <c r="AC1662" s="52"/>
      <c r="AD1662" s="52"/>
      <c r="AE1662" s="52"/>
      <c r="AF1662" s="52"/>
      <c r="AG1662" s="52"/>
      <c r="AH1662" s="52"/>
      <c r="AI1662" s="52"/>
      <c r="AJ1662" s="52"/>
      <c r="AK1662" s="52"/>
      <c r="AL1662" s="52"/>
      <c r="AM1662" s="52"/>
      <c r="AN1662" s="52"/>
      <c r="AO1662" s="52"/>
      <c r="AP1662" s="52"/>
      <c r="AQ1662" s="52"/>
      <c r="AR1662" s="52"/>
      <c r="AS1662" s="52"/>
      <c r="AT1662" s="52"/>
      <c r="AU1662" s="52"/>
      <c r="AV1662" s="52"/>
      <c r="AW1662" s="52"/>
      <c r="AX1662" s="52"/>
      <c r="AY1662" s="52"/>
      <c r="AZ1662" s="52"/>
      <c r="BA1662" s="52"/>
      <c r="BB1662" s="52"/>
      <c r="BC1662" s="52"/>
      <c r="BD1662" s="52"/>
      <c r="BE1662" s="52"/>
      <c r="BF1662" s="52"/>
      <c r="BG1662" s="52"/>
      <c r="BH1662" s="52"/>
      <c r="BI1662" s="52"/>
      <c r="BJ1662" s="52"/>
      <c r="BK1662" s="52"/>
      <c r="BL1662" s="52"/>
      <c r="BM1662" s="52"/>
      <c r="BN1662" s="52"/>
      <c r="BO1662" s="52"/>
      <c r="BP1662" s="52"/>
      <c r="BQ1662" s="52"/>
      <c r="BR1662" s="52"/>
      <c r="BS1662" s="52"/>
      <c r="BT1662" s="52"/>
      <c r="BU1662" s="52"/>
      <c r="BV1662" s="52"/>
      <c r="BW1662" s="52"/>
      <c r="BX1662" s="52"/>
      <c r="BY1662" s="52"/>
      <c r="BZ1662" s="52"/>
      <c r="CA1662" s="52"/>
      <c r="CB1662" s="52"/>
      <c r="CC1662" s="52"/>
      <c r="CD1662" s="52"/>
      <c r="CE1662" s="52"/>
      <c r="CF1662" s="52"/>
      <c r="CG1662" s="52"/>
      <c r="CH1662" s="52"/>
      <c r="CI1662" s="52"/>
      <c r="CJ1662" s="52"/>
      <c r="CK1662" s="52"/>
      <c r="CL1662" s="52"/>
      <c r="CM1662" s="52"/>
      <c r="CN1662" s="52"/>
      <c r="CO1662" s="52"/>
      <c r="CP1662" s="52"/>
      <c r="CQ1662" s="52"/>
      <c r="CR1662" s="52"/>
      <c r="CS1662" s="52"/>
      <c r="CT1662" s="52"/>
      <c r="CU1662" s="52"/>
      <c r="CV1662" s="52"/>
      <c r="CW1662" s="52"/>
      <c r="CX1662" s="52"/>
      <c r="CY1662" s="52"/>
      <c r="CZ1662" s="52"/>
      <c r="DA1662" s="52"/>
      <c r="DB1662" s="52"/>
      <c r="DC1662" s="52"/>
      <c r="DD1662" s="52"/>
      <c r="DE1662" s="52"/>
      <c r="DF1662" s="52"/>
      <c r="DG1662" s="52"/>
      <c r="DH1662" s="52"/>
      <c r="DI1662" s="52"/>
      <c r="DJ1662" s="52"/>
      <c r="DK1662" s="52"/>
      <c r="DL1662" s="52"/>
      <c r="DM1662" s="52"/>
      <c r="DN1662" s="52"/>
      <c r="DO1662" s="52"/>
      <c r="DP1662" s="52"/>
      <c r="DQ1662" s="52"/>
      <c r="DR1662" s="52"/>
      <c r="DS1662" s="52"/>
      <c r="DT1662" s="52"/>
      <c r="DU1662" s="52"/>
      <c r="DV1662" s="52"/>
      <c r="DW1662" s="52"/>
      <c r="DX1662" s="52"/>
      <c r="DY1662" s="52"/>
    </row>
    <row r="1663" spans="1:129" x14ac:dyDescent="0.25">
      <c r="I1663" s="52"/>
      <c r="J1663" s="103"/>
      <c r="K1663" s="55"/>
      <c r="L1663" s="52"/>
      <c r="M1663" s="55"/>
      <c r="N1663" s="52"/>
      <c r="O1663" s="52"/>
      <c r="P1663" s="95"/>
      <c r="Q1663" s="52"/>
      <c r="R1663" s="52"/>
      <c r="S1663" s="52"/>
      <c r="T1663" s="52"/>
      <c r="U1663" s="52"/>
      <c r="V1663" s="52"/>
      <c r="W1663" s="52"/>
      <c r="X1663" s="52"/>
      <c r="Y1663" s="52"/>
      <c r="Z1663" s="52"/>
      <c r="AA1663" s="52"/>
      <c r="AB1663" s="52"/>
      <c r="AC1663" s="52"/>
      <c r="AD1663" s="52"/>
      <c r="AE1663" s="52"/>
      <c r="AF1663" s="52"/>
      <c r="AG1663" s="52"/>
      <c r="AH1663" s="52"/>
      <c r="AI1663" s="52"/>
      <c r="AJ1663" s="52"/>
      <c r="AK1663" s="52"/>
      <c r="AL1663" s="52"/>
      <c r="AM1663" s="52"/>
      <c r="AN1663" s="52"/>
      <c r="AO1663" s="52"/>
      <c r="AP1663" s="52"/>
      <c r="AQ1663" s="52"/>
      <c r="AR1663" s="52"/>
      <c r="AS1663" s="52"/>
      <c r="AT1663" s="52"/>
      <c r="AU1663" s="52"/>
      <c r="AV1663" s="52"/>
      <c r="AW1663" s="52"/>
      <c r="AX1663" s="52"/>
      <c r="AY1663" s="52"/>
      <c r="AZ1663" s="52"/>
      <c r="BA1663" s="52"/>
      <c r="BB1663" s="52"/>
      <c r="BC1663" s="52"/>
      <c r="BD1663" s="52"/>
      <c r="BE1663" s="52"/>
      <c r="BF1663" s="52"/>
      <c r="BG1663" s="52"/>
      <c r="BH1663" s="52"/>
      <c r="BI1663" s="52"/>
      <c r="BJ1663" s="52"/>
      <c r="BK1663" s="52"/>
      <c r="BL1663" s="52"/>
      <c r="BM1663" s="52"/>
      <c r="BN1663" s="52"/>
      <c r="BO1663" s="52"/>
      <c r="BP1663" s="52"/>
      <c r="BQ1663" s="52"/>
      <c r="BR1663" s="52"/>
      <c r="BS1663" s="52"/>
      <c r="BT1663" s="52"/>
      <c r="BU1663" s="52"/>
      <c r="BV1663" s="52"/>
      <c r="BW1663" s="52"/>
      <c r="BX1663" s="52"/>
      <c r="BY1663" s="52"/>
      <c r="BZ1663" s="52"/>
      <c r="CA1663" s="52"/>
      <c r="CB1663" s="52"/>
      <c r="CC1663" s="52"/>
      <c r="CD1663" s="52"/>
      <c r="CE1663" s="52"/>
      <c r="CF1663" s="52"/>
      <c r="CG1663" s="52"/>
      <c r="CH1663" s="52"/>
      <c r="CI1663" s="52"/>
      <c r="CJ1663" s="52"/>
      <c r="CK1663" s="52"/>
      <c r="CL1663" s="52"/>
      <c r="CM1663" s="52"/>
      <c r="CN1663" s="52"/>
      <c r="CO1663" s="52"/>
      <c r="CP1663" s="52"/>
      <c r="CQ1663" s="52"/>
      <c r="CR1663" s="52"/>
      <c r="CS1663" s="52"/>
      <c r="CT1663" s="52"/>
      <c r="CU1663" s="52"/>
      <c r="CV1663" s="52"/>
      <c r="CW1663" s="52"/>
      <c r="CX1663" s="52"/>
      <c r="CY1663" s="52"/>
      <c r="CZ1663" s="52"/>
      <c r="DA1663" s="52"/>
      <c r="DB1663" s="52"/>
      <c r="DC1663" s="52"/>
      <c r="DD1663" s="52"/>
      <c r="DE1663" s="52"/>
      <c r="DF1663" s="52"/>
      <c r="DG1663" s="52"/>
      <c r="DH1663" s="52"/>
      <c r="DI1663" s="52"/>
      <c r="DJ1663" s="52"/>
      <c r="DK1663" s="52"/>
      <c r="DL1663" s="52"/>
      <c r="DM1663" s="52"/>
      <c r="DN1663" s="52"/>
      <c r="DO1663" s="52"/>
      <c r="DP1663" s="52"/>
      <c r="DQ1663" s="52"/>
      <c r="DR1663" s="52"/>
      <c r="DS1663" s="52"/>
      <c r="DT1663" s="52"/>
      <c r="DU1663" s="52"/>
      <c r="DV1663" s="52"/>
      <c r="DW1663" s="52"/>
      <c r="DX1663" s="52"/>
      <c r="DY1663" s="52"/>
    </row>
    <row r="1664" spans="1:129" ht="20.100000000000001" customHeight="1" x14ac:dyDescent="0.25">
      <c r="A1664" s="22">
        <v>37501</v>
      </c>
      <c r="B1664" s="173" t="s">
        <v>71</v>
      </c>
      <c r="C1664" s="173"/>
      <c r="D1664" s="173"/>
      <c r="E1664" s="173"/>
      <c r="F1664" s="173"/>
      <c r="G1664" s="173"/>
      <c r="H1664" s="173"/>
      <c r="I1664" s="52"/>
      <c r="J1664" s="103"/>
      <c r="K1664" s="55"/>
      <c r="L1664" s="52"/>
      <c r="M1664" s="55"/>
      <c r="N1664" s="52"/>
      <c r="O1664" s="52"/>
      <c r="P1664" s="95"/>
      <c r="Q1664" s="52"/>
      <c r="R1664" s="52"/>
      <c r="S1664" s="52"/>
      <c r="T1664" s="52"/>
      <c r="U1664" s="52"/>
      <c r="V1664" s="52"/>
      <c r="W1664" s="52"/>
      <c r="X1664" s="52"/>
      <c r="Y1664" s="52"/>
      <c r="Z1664" s="52"/>
      <c r="AA1664" s="52"/>
      <c r="AB1664" s="52"/>
      <c r="AC1664" s="52"/>
      <c r="AD1664" s="52"/>
      <c r="AE1664" s="52"/>
      <c r="AF1664" s="52"/>
      <c r="AG1664" s="52"/>
      <c r="AH1664" s="52"/>
      <c r="AI1664" s="52"/>
      <c r="AJ1664" s="52"/>
      <c r="AK1664" s="52"/>
      <c r="AL1664" s="52"/>
      <c r="AM1664" s="52"/>
      <c r="AN1664" s="52"/>
      <c r="AO1664" s="52"/>
      <c r="AP1664" s="52"/>
      <c r="AQ1664" s="52"/>
      <c r="AR1664" s="52"/>
      <c r="AS1664" s="52"/>
      <c r="AT1664" s="52"/>
      <c r="AU1664" s="52"/>
      <c r="AV1664" s="52"/>
      <c r="AW1664" s="52"/>
      <c r="AX1664" s="52"/>
      <c r="AY1664" s="52"/>
      <c r="AZ1664" s="52"/>
      <c r="BA1664" s="52"/>
      <c r="BB1664" s="52"/>
      <c r="BC1664" s="52"/>
      <c r="BD1664" s="52"/>
      <c r="BE1664" s="52"/>
      <c r="BF1664" s="52"/>
      <c r="BG1664" s="52"/>
      <c r="BH1664" s="52"/>
      <c r="BI1664" s="52"/>
      <c r="BJ1664" s="52"/>
      <c r="BK1664" s="52"/>
      <c r="BL1664" s="52"/>
      <c r="BM1664" s="52"/>
      <c r="BN1664" s="52"/>
      <c r="BO1664" s="52"/>
      <c r="BP1664" s="52"/>
      <c r="BQ1664" s="52"/>
      <c r="BR1664" s="52"/>
      <c r="BS1664" s="52"/>
      <c r="BT1664" s="52"/>
      <c r="BU1664" s="52"/>
      <c r="BV1664" s="52"/>
      <c r="BW1664" s="52"/>
      <c r="BX1664" s="52"/>
      <c r="BY1664" s="52"/>
      <c r="BZ1664" s="52"/>
      <c r="CA1664" s="52"/>
      <c r="CB1664" s="52"/>
      <c r="CC1664" s="52"/>
      <c r="CD1664" s="52"/>
      <c r="CE1664" s="52"/>
      <c r="CF1664" s="52"/>
      <c r="CG1664" s="52"/>
      <c r="CH1664" s="52"/>
      <c r="CI1664" s="52"/>
      <c r="CJ1664" s="52"/>
      <c r="CK1664" s="52"/>
      <c r="CL1664" s="52"/>
      <c r="CM1664" s="52"/>
      <c r="CN1664" s="52"/>
      <c r="CO1664" s="52"/>
      <c r="CP1664" s="52"/>
      <c r="CQ1664" s="52"/>
      <c r="CR1664" s="52"/>
      <c r="CS1664" s="52"/>
      <c r="CT1664" s="52"/>
      <c r="CU1664" s="52"/>
      <c r="CV1664" s="52"/>
      <c r="CW1664" s="52"/>
      <c r="CX1664" s="52"/>
      <c r="CY1664" s="52"/>
      <c r="CZ1664" s="52"/>
      <c r="DA1664" s="52"/>
      <c r="DB1664" s="52"/>
      <c r="DC1664" s="52"/>
      <c r="DD1664" s="52"/>
      <c r="DE1664" s="52"/>
      <c r="DF1664" s="52"/>
      <c r="DG1664" s="52"/>
      <c r="DH1664" s="52"/>
      <c r="DI1664" s="52"/>
      <c r="DJ1664" s="52"/>
      <c r="DK1664" s="52"/>
      <c r="DL1664" s="52"/>
      <c r="DM1664" s="52"/>
      <c r="DN1664" s="52"/>
      <c r="DO1664" s="52"/>
      <c r="DP1664" s="52"/>
      <c r="DQ1664" s="52"/>
      <c r="DR1664" s="52"/>
      <c r="DS1664" s="52"/>
      <c r="DT1664" s="52"/>
      <c r="DU1664" s="52"/>
      <c r="DV1664" s="52"/>
      <c r="DW1664" s="52"/>
      <c r="DX1664" s="52"/>
      <c r="DY1664" s="52"/>
    </row>
    <row r="1665" spans="1:129" x14ac:dyDescent="0.25">
      <c r="D1665" s="23">
        <v>300000</v>
      </c>
      <c r="E1665" s="2">
        <v>12</v>
      </c>
      <c r="F1665" s="2"/>
      <c r="G1665" s="10">
        <f>D1665/E1665</f>
        <v>25000</v>
      </c>
      <c r="I1665" s="52"/>
      <c r="J1665" s="103"/>
      <c r="K1665" s="55"/>
      <c r="L1665" s="52"/>
      <c r="M1665" s="55"/>
      <c r="N1665" s="52"/>
      <c r="O1665" s="52"/>
      <c r="P1665" s="95"/>
      <c r="Q1665" s="52"/>
      <c r="R1665" s="52"/>
      <c r="S1665" s="52"/>
      <c r="T1665" s="52"/>
      <c r="U1665" s="52"/>
      <c r="V1665" s="52"/>
      <c r="W1665" s="52"/>
      <c r="X1665" s="52"/>
      <c r="Y1665" s="52"/>
      <c r="Z1665" s="52"/>
      <c r="AA1665" s="52"/>
      <c r="AB1665" s="52"/>
      <c r="AC1665" s="52"/>
      <c r="AD1665" s="52"/>
      <c r="AE1665" s="52"/>
      <c r="AF1665" s="52"/>
      <c r="AG1665" s="52"/>
      <c r="AH1665" s="52"/>
      <c r="AI1665" s="52"/>
      <c r="AJ1665" s="52"/>
      <c r="AK1665" s="52"/>
      <c r="AL1665" s="52"/>
      <c r="AM1665" s="52"/>
      <c r="AN1665" s="52"/>
      <c r="AO1665" s="52"/>
      <c r="AP1665" s="52"/>
      <c r="AQ1665" s="52"/>
      <c r="AR1665" s="52"/>
      <c r="AS1665" s="52"/>
      <c r="AT1665" s="52"/>
      <c r="AU1665" s="52"/>
      <c r="AV1665" s="52"/>
      <c r="AW1665" s="52"/>
      <c r="AX1665" s="52"/>
      <c r="AY1665" s="52"/>
      <c r="AZ1665" s="52"/>
      <c r="BA1665" s="52"/>
      <c r="BB1665" s="52"/>
      <c r="BC1665" s="52"/>
      <c r="BD1665" s="52"/>
      <c r="BE1665" s="52"/>
      <c r="BF1665" s="52"/>
      <c r="BG1665" s="52"/>
      <c r="BH1665" s="52"/>
      <c r="BI1665" s="52"/>
      <c r="BJ1665" s="52"/>
      <c r="BK1665" s="52"/>
      <c r="BL1665" s="52"/>
      <c r="BM1665" s="52"/>
      <c r="BN1665" s="52"/>
      <c r="BO1665" s="52"/>
      <c r="BP1665" s="52"/>
      <c r="BQ1665" s="52"/>
      <c r="BR1665" s="52"/>
      <c r="BS1665" s="52"/>
      <c r="BT1665" s="52"/>
      <c r="BU1665" s="52"/>
      <c r="BV1665" s="52"/>
      <c r="BW1665" s="52"/>
      <c r="BX1665" s="52"/>
      <c r="BY1665" s="52"/>
      <c r="BZ1665" s="52"/>
      <c r="CA1665" s="52"/>
      <c r="CB1665" s="52"/>
      <c r="CC1665" s="52"/>
      <c r="CD1665" s="52"/>
      <c r="CE1665" s="52"/>
      <c r="CF1665" s="52"/>
      <c r="CG1665" s="52"/>
      <c r="CH1665" s="52"/>
      <c r="CI1665" s="52"/>
      <c r="CJ1665" s="52"/>
      <c r="CK1665" s="52"/>
      <c r="CL1665" s="52"/>
      <c r="CM1665" s="52"/>
      <c r="CN1665" s="52"/>
      <c r="CO1665" s="52"/>
      <c r="CP1665" s="52"/>
      <c r="CQ1665" s="52"/>
      <c r="CR1665" s="52"/>
      <c r="CS1665" s="52"/>
      <c r="CT1665" s="52"/>
      <c r="CU1665" s="52"/>
      <c r="CV1665" s="52"/>
      <c r="CW1665" s="52"/>
      <c r="CX1665" s="52"/>
      <c r="CY1665" s="52"/>
      <c r="CZ1665" s="52"/>
      <c r="DA1665" s="52"/>
      <c r="DB1665" s="52"/>
      <c r="DC1665" s="52"/>
      <c r="DD1665" s="52"/>
      <c r="DE1665" s="52"/>
      <c r="DF1665" s="52"/>
      <c r="DG1665" s="52"/>
      <c r="DH1665" s="52"/>
      <c r="DI1665" s="52"/>
      <c r="DJ1665" s="52"/>
      <c r="DK1665" s="52"/>
      <c r="DL1665" s="52"/>
      <c r="DM1665" s="52"/>
      <c r="DN1665" s="52"/>
      <c r="DO1665" s="52"/>
      <c r="DP1665" s="52"/>
      <c r="DQ1665" s="52"/>
      <c r="DR1665" s="52"/>
      <c r="DS1665" s="52"/>
      <c r="DT1665" s="52"/>
      <c r="DU1665" s="52"/>
      <c r="DV1665" s="52"/>
      <c r="DW1665" s="52"/>
      <c r="DX1665" s="52"/>
      <c r="DY1665" s="52"/>
    </row>
    <row r="1666" spans="1:129" s="20" customFormat="1" ht="20.100000000000001" customHeight="1" x14ac:dyDescent="0.25">
      <c r="B1666" s="22" t="s">
        <v>1</v>
      </c>
      <c r="C1666" s="22"/>
      <c r="D1666" s="24" t="s">
        <v>2</v>
      </c>
      <c r="E1666" s="25"/>
      <c r="F1666" s="31" t="s">
        <v>3</v>
      </c>
      <c r="G1666" s="27"/>
      <c r="I1666" s="52"/>
      <c r="J1666" s="103"/>
      <c r="K1666" s="55"/>
      <c r="L1666" s="52"/>
      <c r="M1666" s="55"/>
      <c r="N1666" s="52"/>
      <c r="O1666" s="52"/>
      <c r="P1666" s="95"/>
      <c r="Q1666" s="52"/>
      <c r="R1666" s="96"/>
      <c r="S1666" s="96"/>
      <c r="T1666" s="96"/>
      <c r="U1666" s="96"/>
      <c r="V1666" s="96"/>
      <c r="W1666" s="96"/>
      <c r="X1666" s="96"/>
      <c r="Y1666" s="96"/>
      <c r="Z1666" s="96"/>
      <c r="AA1666" s="96"/>
      <c r="AB1666" s="96"/>
      <c r="AC1666" s="96"/>
      <c r="AD1666" s="96"/>
      <c r="AE1666" s="96"/>
      <c r="AF1666" s="96"/>
      <c r="AG1666" s="96"/>
      <c r="AH1666" s="96"/>
      <c r="AI1666" s="96"/>
      <c r="AJ1666" s="96"/>
      <c r="AK1666" s="96"/>
      <c r="AL1666" s="96"/>
      <c r="AM1666" s="96"/>
      <c r="AN1666" s="96"/>
      <c r="AO1666" s="96"/>
      <c r="AP1666" s="96"/>
      <c r="AQ1666" s="96"/>
      <c r="AR1666" s="96"/>
      <c r="AS1666" s="96"/>
      <c r="AT1666" s="96"/>
      <c r="AU1666" s="96"/>
      <c r="AV1666" s="96"/>
      <c r="AW1666" s="96"/>
      <c r="AX1666" s="96"/>
      <c r="AY1666" s="96"/>
      <c r="AZ1666" s="96"/>
      <c r="BA1666" s="96"/>
      <c r="BB1666" s="96"/>
      <c r="BC1666" s="96"/>
      <c r="BD1666" s="96"/>
      <c r="BE1666" s="96"/>
      <c r="BF1666" s="96"/>
      <c r="BG1666" s="96"/>
      <c r="BH1666" s="96"/>
      <c r="BI1666" s="96"/>
      <c r="BJ1666" s="96"/>
      <c r="BK1666" s="96"/>
      <c r="BL1666" s="96"/>
      <c r="BM1666" s="96"/>
      <c r="BN1666" s="96"/>
      <c r="BO1666" s="96"/>
      <c r="BP1666" s="96"/>
      <c r="BQ1666" s="96"/>
      <c r="BR1666" s="96"/>
      <c r="BS1666" s="96"/>
      <c r="BT1666" s="96"/>
      <c r="BU1666" s="96"/>
      <c r="BV1666" s="96"/>
      <c r="BW1666" s="96"/>
      <c r="BX1666" s="96"/>
      <c r="BY1666" s="96"/>
      <c r="BZ1666" s="96"/>
      <c r="CA1666" s="96"/>
      <c r="CB1666" s="96"/>
      <c r="CC1666" s="96"/>
      <c r="CD1666" s="96"/>
      <c r="CE1666" s="96"/>
      <c r="CF1666" s="96"/>
      <c r="CG1666" s="96"/>
      <c r="CH1666" s="96"/>
      <c r="CI1666" s="96"/>
      <c r="CJ1666" s="96"/>
      <c r="CK1666" s="96"/>
      <c r="CL1666" s="96"/>
      <c r="CM1666" s="96"/>
      <c r="CN1666" s="96"/>
      <c r="CO1666" s="96"/>
      <c r="CP1666" s="96"/>
      <c r="CQ1666" s="96"/>
      <c r="CR1666" s="96"/>
      <c r="CS1666" s="96"/>
      <c r="CT1666" s="96"/>
      <c r="CU1666" s="96"/>
      <c r="CV1666" s="96"/>
      <c r="CW1666" s="96"/>
      <c r="CX1666" s="96"/>
      <c r="CY1666" s="96"/>
      <c r="CZ1666" s="96"/>
      <c r="DA1666" s="96"/>
      <c r="DB1666" s="96"/>
      <c r="DC1666" s="96"/>
      <c r="DD1666" s="96"/>
      <c r="DE1666" s="96"/>
      <c r="DF1666" s="96"/>
      <c r="DG1666" s="96"/>
      <c r="DH1666" s="96"/>
      <c r="DI1666" s="96"/>
      <c r="DJ1666" s="96"/>
      <c r="DK1666" s="96"/>
      <c r="DL1666" s="96"/>
      <c r="DM1666" s="96"/>
      <c r="DN1666" s="96"/>
      <c r="DO1666" s="96"/>
      <c r="DP1666" s="96"/>
      <c r="DQ1666" s="96"/>
      <c r="DR1666" s="96"/>
      <c r="DS1666" s="96"/>
      <c r="DT1666" s="96"/>
      <c r="DU1666" s="96"/>
      <c r="DV1666" s="96"/>
      <c r="DW1666" s="96"/>
      <c r="DX1666" s="96"/>
      <c r="DY1666" s="96"/>
    </row>
    <row r="1667" spans="1:129" x14ac:dyDescent="0.25">
      <c r="A1667" s="19" t="s">
        <v>4</v>
      </c>
      <c r="B1667" s="5">
        <v>25000</v>
      </c>
      <c r="D1667" s="5">
        <f>B1667-F1667</f>
        <v>25000</v>
      </c>
      <c r="F1667" s="5">
        <f>SUM(I1667:SW1667)</f>
        <v>0</v>
      </c>
      <c r="I1667" s="96"/>
      <c r="J1667" s="103"/>
      <c r="K1667" s="55"/>
      <c r="L1667" s="52"/>
      <c r="M1667" s="55"/>
      <c r="N1667" s="52"/>
      <c r="O1667" s="96"/>
      <c r="P1667" s="95"/>
      <c r="Q1667" s="96"/>
      <c r="R1667" s="52"/>
      <c r="S1667" s="52"/>
      <c r="T1667" s="52"/>
      <c r="U1667" s="52"/>
      <c r="V1667" s="52"/>
      <c r="W1667" s="52"/>
      <c r="X1667" s="52"/>
      <c r="Y1667" s="52"/>
      <c r="Z1667" s="52"/>
      <c r="AA1667" s="52"/>
      <c r="AB1667" s="52"/>
      <c r="AC1667" s="52"/>
      <c r="AD1667" s="52"/>
      <c r="AE1667" s="52"/>
      <c r="AF1667" s="52"/>
      <c r="AG1667" s="52"/>
      <c r="AH1667" s="52"/>
      <c r="AI1667" s="52"/>
      <c r="AJ1667" s="52"/>
      <c r="AK1667" s="52"/>
      <c r="AL1667" s="52"/>
      <c r="AM1667" s="52"/>
      <c r="AN1667" s="52"/>
      <c r="AO1667" s="52"/>
      <c r="AP1667" s="52"/>
      <c r="AQ1667" s="52"/>
      <c r="AR1667" s="52"/>
      <c r="AS1667" s="52"/>
      <c r="AT1667" s="52"/>
      <c r="AU1667" s="52"/>
      <c r="AV1667" s="52"/>
      <c r="AW1667" s="52"/>
      <c r="AX1667" s="52"/>
      <c r="AY1667" s="52"/>
      <c r="AZ1667" s="52"/>
      <c r="BA1667" s="52"/>
      <c r="BB1667" s="52"/>
      <c r="BC1667" s="52"/>
      <c r="BD1667" s="52"/>
      <c r="BE1667" s="52"/>
      <c r="BF1667" s="52"/>
      <c r="BG1667" s="52"/>
      <c r="BH1667" s="52"/>
      <c r="BI1667" s="52"/>
      <c r="BJ1667" s="52"/>
      <c r="BK1667" s="52"/>
      <c r="BL1667" s="52"/>
      <c r="BM1667" s="52"/>
      <c r="BN1667" s="52"/>
      <c r="BO1667" s="52"/>
      <c r="BP1667" s="52"/>
      <c r="BQ1667" s="52"/>
      <c r="BR1667" s="52"/>
      <c r="BS1667" s="52"/>
      <c r="BT1667" s="52"/>
      <c r="BU1667" s="52"/>
      <c r="BV1667" s="52"/>
      <c r="BW1667" s="52"/>
      <c r="BX1667" s="52"/>
      <c r="BY1667" s="52"/>
      <c r="BZ1667" s="52"/>
      <c r="CA1667" s="52"/>
      <c r="CB1667" s="52"/>
      <c r="CC1667" s="52"/>
      <c r="CD1667" s="52"/>
      <c r="CE1667" s="52"/>
      <c r="CF1667" s="52"/>
      <c r="CG1667" s="52"/>
      <c r="CH1667" s="52"/>
      <c r="CI1667" s="52"/>
      <c r="CJ1667" s="52"/>
      <c r="CK1667" s="52"/>
      <c r="CL1667" s="52"/>
      <c r="CM1667" s="52"/>
      <c r="CN1667" s="52"/>
      <c r="CO1667" s="52"/>
      <c r="CP1667" s="52"/>
      <c r="CQ1667" s="52"/>
      <c r="CR1667" s="52"/>
      <c r="CS1667" s="52"/>
      <c r="CT1667" s="52"/>
      <c r="CU1667" s="52"/>
      <c r="CV1667" s="52"/>
      <c r="CW1667" s="52"/>
      <c r="CX1667" s="52"/>
      <c r="CY1667" s="52"/>
      <c r="CZ1667" s="52"/>
      <c r="DA1667" s="52"/>
      <c r="DB1667" s="52"/>
      <c r="DC1667" s="52"/>
      <c r="DD1667" s="52"/>
      <c r="DE1667" s="52"/>
      <c r="DF1667" s="52"/>
      <c r="DG1667" s="52"/>
      <c r="DH1667" s="52"/>
      <c r="DI1667" s="52"/>
      <c r="DJ1667" s="52"/>
      <c r="DK1667" s="52"/>
      <c r="DL1667" s="52"/>
      <c r="DM1667" s="52"/>
      <c r="DN1667" s="52"/>
      <c r="DO1667" s="52"/>
      <c r="DP1667" s="52"/>
      <c r="DQ1667" s="52"/>
      <c r="DR1667" s="52"/>
      <c r="DS1667" s="52"/>
      <c r="DT1667" s="52"/>
      <c r="DU1667" s="52"/>
      <c r="DV1667" s="52"/>
      <c r="DW1667" s="52"/>
      <c r="DX1667" s="52"/>
      <c r="DY1667" s="52"/>
    </row>
    <row r="1668" spans="1:129" x14ac:dyDescent="0.25">
      <c r="A1668" s="19" t="s">
        <v>5</v>
      </c>
      <c r="B1668" s="5">
        <v>25000</v>
      </c>
      <c r="D1668" s="5">
        <f t="shared" ref="D1668:D1678" si="263">B1668-F1668</f>
        <v>-222600</v>
      </c>
      <c r="E1668" s="5"/>
      <c r="F1668" s="5">
        <f t="shared" ref="F1668:F1678" si="264">SUM(I1668:SW1668)</f>
        <v>247600</v>
      </c>
      <c r="I1668" s="52"/>
      <c r="J1668" s="117">
        <f>247600</f>
        <v>247600</v>
      </c>
      <c r="K1668" s="55"/>
      <c r="L1668" s="52"/>
      <c r="M1668" s="55"/>
      <c r="N1668" s="52"/>
      <c r="O1668" s="52"/>
      <c r="P1668" s="95"/>
      <c r="Q1668" s="52"/>
      <c r="R1668" s="52"/>
      <c r="S1668" s="52"/>
      <c r="T1668" s="52"/>
      <c r="U1668" s="52"/>
      <c r="V1668" s="52"/>
      <c r="W1668" s="52"/>
      <c r="X1668" s="52"/>
      <c r="Y1668" s="52"/>
      <c r="Z1668" s="52"/>
      <c r="AA1668" s="52"/>
      <c r="AB1668" s="52"/>
      <c r="AC1668" s="52"/>
      <c r="AD1668" s="52"/>
      <c r="AE1668" s="52"/>
      <c r="AF1668" s="52"/>
      <c r="AG1668" s="52"/>
      <c r="AH1668" s="52"/>
      <c r="AI1668" s="52"/>
      <c r="AJ1668" s="52"/>
      <c r="AK1668" s="52"/>
      <c r="AL1668" s="52"/>
      <c r="AM1668" s="52"/>
      <c r="AN1668" s="52"/>
      <c r="AO1668" s="52"/>
      <c r="AP1668" s="52"/>
      <c r="AQ1668" s="52"/>
      <c r="AR1668" s="52"/>
      <c r="AS1668" s="52"/>
      <c r="AT1668" s="52"/>
      <c r="AU1668" s="52"/>
      <c r="AV1668" s="52"/>
      <c r="AW1668" s="52"/>
      <c r="AX1668" s="52"/>
      <c r="AY1668" s="52"/>
      <c r="AZ1668" s="52"/>
      <c r="BA1668" s="52"/>
      <c r="BB1668" s="52"/>
      <c r="BC1668" s="52"/>
      <c r="BD1668" s="52"/>
      <c r="BE1668" s="52"/>
      <c r="BF1668" s="52"/>
      <c r="BG1668" s="52"/>
      <c r="BH1668" s="52"/>
      <c r="BI1668" s="52"/>
      <c r="BJ1668" s="52"/>
      <c r="BK1668" s="52"/>
      <c r="BL1668" s="52"/>
      <c r="BM1668" s="52"/>
      <c r="BN1668" s="52"/>
      <c r="BO1668" s="52"/>
      <c r="BP1668" s="52"/>
      <c r="BQ1668" s="52"/>
      <c r="BR1668" s="52"/>
      <c r="BS1668" s="52"/>
      <c r="BT1668" s="52"/>
      <c r="BU1668" s="52"/>
      <c r="BV1668" s="52"/>
      <c r="BW1668" s="52"/>
      <c r="BX1668" s="52"/>
      <c r="BY1668" s="52"/>
      <c r="BZ1668" s="52"/>
      <c r="CA1668" s="52"/>
      <c r="CB1668" s="52"/>
      <c r="CC1668" s="52"/>
      <c r="CD1668" s="52"/>
      <c r="CE1668" s="52"/>
      <c r="CF1668" s="52"/>
      <c r="CG1668" s="52"/>
      <c r="CH1668" s="52"/>
      <c r="CI1668" s="52"/>
      <c r="CJ1668" s="52"/>
      <c r="CK1668" s="52"/>
      <c r="CL1668" s="52"/>
      <c r="CM1668" s="52"/>
      <c r="CN1668" s="52"/>
      <c r="CO1668" s="52"/>
      <c r="CP1668" s="52"/>
      <c r="CQ1668" s="52"/>
      <c r="CR1668" s="52"/>
      <c r="CS1668" s="52"/>
      <c r="CT1668" s="52"/>
      <c r="CU1668" s="52"/>
      <c r="CV1668" s="52"/>
      <c r="CW1668" s="52"/>
      <c r="CX1668" s="52"/>
      <c r="CY1668" s="52"/>
      <c r="CZ1668" s="52"/>
      <c r="DA1668" s="52"/>
      <c r="DB1668" s="52"/>
      <c r="DC1668" s="52"/>
      <c r="DD1668" s="52"/>
      <c r="DE1668" s="52"/>
      <c r="DF1668" s="52"/>
      <c r="DG1668" s="52"/>
      <c r="DH1668" s="52"/>
      <c r="DI1668" s="52"/>
      <c r="DJ1668" s="52"/>
      <c r="DK1668" s="52"/>
      <c r="DL1668" s="52"/>
      <c r="DM1668" s="52"/>
      <c r="DN1668" s="52"/>
      <c r="DO1668" s="52"/>
      <c r="DP1668" s="52"/>
      <c r="DQ1668" s="52"/>
      <c r="DR1668" s="52"/>
      <c r="DS1668" s="52"/>
      <c r="DT1668" s="52"/>
      <c r="DU1668" s="52"/>
      <c r="DV1668" s="52"/>
      <c r="DW1668" s="52"/>
      <c r="DX1668" s="52"/>
      <c r="DY1668" s="52"/>
    </row>
    <row r="1669" spans="1:129" x14ac:dyDescent="0.25">
      <c r="A1669" s="19" t="s">
        <v>6</v>
      </c>
      <c r="B1669" s="5">
        <v>25000</v>
      </c>
      <c r="D1669" s="5">
        <f t="shared" si="263"/>
        <v>2208.6699999999983</v>
      </c>
      <c r="E1669" s="5"/>
      <c r="F1669" s="5">
        <f>SUM(I1669:SW1669)</f>
        <v>22791.33</v>
      </c>
      <c r="I1669" s="52"/>
      <c r="J1669" s="103">
        <f>8963.97</f>
        <v>8963.9699999999993</v>
      </c>
      <c r="K1669" s="55"/>
      <c r="L1669" s="55"/>
      <c r="M1669" s="55">
        <f>13534.74-692.38</f>
        <v>12842.36</v>
      </c>
      <c r="N1669" s="55">
        <f>985</f>
        <v>985</v>
      </c>
      <c r="O1669" s="52"/>
      <c r="P1669" s="95"/>
      <c r="Q1669" s="52"/>
      <c r="R1669" s="52"/>
      <c r="S1669" s="52"/>
      <c r="T1669" s="52"/>
      <c r="U1669" s="52"/>
      <c r="V1669" s="52"/>
      <c r="W1669" s="52"/>
      <c r="X1669" s="52"/>
      <c r="Y1669" s="52"/>
      <c r="Z1669" s="52"/>
      <c r="AA1669" s="52"/>
      <c r="AB1669" s="52"/>
      <c r="AC1669" s="52"/>
      <c r="AD1669" s="52"/>
      <c r="AE1669" s="52"/>
      <c r="AF1669" s="52"/>
      <c r="AG1669" s="52"/>
      <c r="AH1669" s="52"/>
      <c r="AI1669" s="52"/>
      <c r="AJ1669" s="52"/>
      <c r="AK1669" s="52"/>
      <c r="AL1669" s="52"/>
      <c r="AM1669" s="52"/>
      <c r="AN1669" s="52"/>
      <c r="AO1669" s="52"/>
      <c r="AP1669" s="52"/>
      <c r="AQ1669" s="52"/>
      <c r="AR1669" s="52"/>
      <c r="AS1669" s="52"/>
      <c r="AT1669" s="52"/>
      <c r="AU1669" s="52"/>
      <c r="AV1669" s="52"/>
      <c r="AW1669" s="52"/>
      <c r="AX1669" s="52"/>
      <c r="AY1669" s="52"/>
      <c r="AZ1669" s="52"/>
      <c r="BA1669" s="52"/>
      <c r="BB1669" s="52"/>
      <c r="BC1669" s="52"/>
      <c r="BD1669" s="52"/>
      <c r="BE1669" s="52"/>
      <c r="BF1669" s="52"/>
      <c r="BG1669" s="52"/>
      <c r="BH1669" s="52"/>
      <c r="BI1669" s="52"/>
      <c r="BJ1669" s="52"/>
      <c r="BK1669" s="52"/>
      <c r="BL1669" s="52"/>
      <c r="BM1669" s="52"/>
      <c r="BN1669" s="52"/>
      <c r="BO1669" s="52"/>
      <c r="BP1669" s="52"/>
      <c r="BQ1669" s="52"/>
      <c r="BR1669" s="52"/>
      <c r="BS1669" s="52"/>
      <c r="BT1669" s="52"/>
      <c r="BU1669" s="52"/>
      <c r="BV1669" s="52"/>
      <c r="BW1669" s="52"/>
      <c r="BX1669" s="52"/>
      <c r="BY1669" s="52"/>
      <c r="BZ1669" s="52"/>
      <c r="CA1669" s="52"/>
      <c r="CB1669" s="52"/>
      <c r="CC1669" s="52"/>
      <c r="CD1669" s="52"/>
      <c r="CE1669" s="52"/>
      <c r="CF1669" s="52"/>
      <c r="CG1669" s="52"/>
      <c r="CH1669" s="52"/>
      <c r="CI1669" s="52"/>
      <c r="CJ1669" s="52"/>
      <c r="CK1669" s="52"/>
      <c r="CL1669" s="52"/>
      <c r="CM1669" s="52"/>
      <c r="CN1669" s="52"/>
      <c r="CO1669" s="52"/>
      <c r="CP1669" s="52"/>
      <c r="CQ1669" s="52"/>
      <c r="CR1669" s="52"/>
      <c r="CS1669" s="52"/>
      <c r="CT1669" s="52"/>
      <c r="CU1669" s="52"/>
      <c r="CV1669" s="52"/>
      <c r="CW1669" s="52"/>
      <c r="CX1669" s="52"/>
      <c r="CY1669" s="52"/>
      <c r="CZ1669" s="52"/>
      <c r="DA1669" s="52"/>
      <c r="DB1669" s="52"/>
      <c r="DC1669" s="52"/>
      <c r="DD1669" s="52"/>
      <c r="DE1669" s="52"/>
      <c r="DF1669" s="52"/>
      <c r="DG1669" s="52"/>
      <c r="DH1669" s="52"/>
      <c r="DI1669" s="52"/>
      <c r="DJ1669" s="52"/>
      <c r="DK1669" s="52"/>
      <c r="DL1669" s="52"/>
      <c r="DM1669" s="52"/>
      <c r="DN1669" s="52"/>
      <c r="DO1669" s="52"/>
      <c r="DP1669" s="52"/>
      <c r="DQ1669" s="52"/>
      <c r="DR1669" s="52"/>
      <c r="DS1669" s="52"/>
      <c r="DT1669" s="52"/>
      <c r="DU1669" s="52"/>
      <c r="DV1669" s="52"/>
      <c r="DW1669" s="52"/>
      <c r="DX1669" s="52"/>
      <c r="DY1669" s="52"/>
    </row>
    <row r="1670" spans="1:129" x14ac:dyDescent="0.25">
      <c r="A1670" s="19" t="s">
        <v>7</v>
      </c>
      <c r="B1670" s="5">
        <v>25000</v>
      </c>
      <c r="D1670" s="5">
        <f>B1670-F1670</f>
        <v>19663.830000000002</v>
      </c>
      <c r="E1670" s="5"/>
      <c r="F1670" s="5">
        <f t="shared" si="264"/>
        <v>5336.17</v>
      </c>
      <c r="I1670" s="52"/>
      <c r="J1670" s="103">
        <f>5336.17</f>
        <v>5336.17</v>
      </c>
      <c r="K1670" s="55"/>
      <c r="L1670" s="55"/>
      <c r="M1670" s="55"/>
      <c r="N1670" s="55"/>
      <c r="O1670" s="52"/>
      <c r="P1670" s="95"/>
      <c r="Q1670" s="52"/>
      <c r="R1670" s="55"/>
      <c r="S1670" s="55"/>
      <c r="T1670" s="52"/>
      <c r="U1670" s="52"/>
      <c r="V1670" s="52"/>
      <c r="W1670" s="52"/>
      <c r="X1670" s="52"/>
      <c r="Y1670" s="52"/>
      <c r="Z1670" s="52"/>
      <c r="AA1670" s="52"/>
      <c r="AB1670" s="52"/>
      <c r="AC1670" s="52"/>
      <c r="AD1670" s="52"/>
      <c r="AE1670" s="52"/>
      <c r="AF1670" s="52"/>
      <c r="AG1670" s="52"/>
      <c r="AH1670" s="52"/>
      <c r="AI1670" s="52"/>
      <c r="AJ1670" s="52"/>
      <c r="AK1670" s="52"/>
      <c r="AL1670" s="52"/>
      <c r="AM1670" s="52"/>
      <c r="AN1670" s="52"/>
      <c r="AO1670" s="52"/>
      <c r="AP1670" s="52"/>
      <c r="AQ1670" s="52"/>
      <c r="AR1670" s="52"/>
      <c r="AS1670" s="52"/>
      <c r="AT1670" s="52"/>
      <c r="AU1670" s="52"/>
      <c r="AV1670" s="52"/>
      <c r="AW1670" s="52"/>
      <c r="AX1670" s="52"/>
      <c r="AY1670" s="52"/>
      <c r="AZ1670" s="52"/>
      <c r="BA1670" s="52"/>
      <c r="BB1670" s="52"/>
      <c r="BC1670" s="52"/>
      <c r="BD1670" s="52"/>
      <c r="BE1670" s="52"/>
      <c r="BF1670" s="52"/>
      <c r="BG1670" s="52"/>
      <c r="BH1670" s="52"/>
      <c r="BI1670" s="52"/>
      <c r="BJ1670" s="52"/>
      <c r="BK1670" s="52"/>
      <c r="BL1670" s="52"/>
      <c r="BM1670" s="52"/>
      <c r="BN1670" s="52"/>
      <c r="BO1670" s="52"/>
      <c r="BP1670" s="52"/>
      <c r="BQ1670" s="52"/>
      <c r="BR1670" s="52"/>
      <c r="BS1670" s="52"/>
      <c r="BT1670" s="52"/>
      <c r="BU1670" s="52"/>
      <c r="BV1670" s="52"/>
      <c r="BW1670" s="52"/>
      <c r="BX1670" s="52"/>
      <c r="BY1670" s="52"/>
      <c r="BZ1670" s="52"/>
      <c r="CA1670" s="52"/>
      <c r="CB1670" s="52"/>
      <c r="CC1670" s="52"/>
      <c r="CD1670" s="52"/>
      <c r="CE1670" s="52"/>
      <c r="CF1670" s="52"/>
      <c r="CG1670" s="52"/>
      <c r="CH1670" s="52"/>
      <c r="CI1670" s="52"/>
      <c r="CJ1670" s="52"/>
      <c r="CK1670" s="52"/>
      <c r="CL1670" s="52"/>
      <c r="CM1670" s="52"/>
      <c r="CN1670" s="52"/>
      <c r="CO1670" s="52"/>
      <c r="CP1670" s="52"/>
      <c r="CQ1670" s="52"/>
      <c r="CR1670" s="52"/>
      <c r="CS1670" s="52"/>
      <c r="CT1670" s="52"/>
      <c r="CU1670" s="52"/>
      <c r="CV1670" s="52"/>
      <c r="CW1670" s="52"/>
      <c r="CX1670" s="52"/>
      <c r="CY1670" s="52"/>
      <c r="CZ1670" s="52"/>
      <c r="DA1670" s="52"/>
      <c r="DB1670" s="52"/>
      <c r="DC1670" s="52"/>
      <c r="DD1670" s="52"/>
      <c r="DE1670" s="52"/>
      <c r="DF1670" s="52"/>
      <c r="DG1670" s="52"/>
      <c r="DH1670" s="52"/>
      <c r="DI1670" s="52"/>
      <c r="DJ1670" s="52"/>
      <c r="DK1670" s="52"/>
      <c r="DL1670" s="52"/>
      <c r="DM1670" s="52"/>
      <c r="DN1670" s="52"/>
      <c r="DO1670" s="52"/>
      <c r="DP1670" s="52"/>
      <c r="DQ1670" s="52"/>
      <c r="DR1670" s="52"/>
      <c r="DS1670" s="52"/>
      <c r="DT1670" s="52"/>
      <c r="DU1670" s="52"/>
      <c r="DV1670" s="52"/>
      <c r="DW1670" s="52"/>
      <c r="DX1670" s="52"/>
      <c r="DY1670" s="52"/>
    </row>
    <row r="1671" spans="1:129" x14ac:dyDescent="0.25">
      <c r="A1671" s="19" t="s">
        <v>55</v>
      </c>
      <c r="B1671" s="5">
        <v>25000</v>
      </c>
      <c r="D1671" s="5">
        <f t="shared" si="263"/>
        <v>25000</v>
      </c>
      <c r="E1671" s="5"/>
      <c r="F1671" s="5">
        <f t="shared" si="264"/>
        <v>0</v>
      </c>
      <c r="I1671" s="52"/>
      <c r="J1671" s="103"/>
      <c r="K1671" s="55"/>
      <c r="L1671" s="55"/>
      <c r="M1671" s="55"/>
      <c r="N1671" s="55"/>
      <c r="O1671" s="52"/>
      <c r="P1671" s="95"/>
      <c r="Q1671" s="52"/>
      <c r="R1671" s="52"/>
      <c r="S1671" s="52"/>
      <c r="T1671" s="52"/>
      <c r="U1671" s="52"/>
      <c r="V1671" s="52"/>
      <c r="W1671" s="52"/>
      <c r="X1671" s="52"/>
      <c r="Y1671" s="52"/>
      <c r="Z1671" s="52"/>
      <c r="AA1671" s="52"/>
      <c r="AB1671" s="52"/>
      <c r="AC1671" s="52"/>
      <c r="AD1671" s="52"/>
      <c r="AE1671" s="52"/>
      <c r="AF1671" s="52"/>
      <c r="AG1671" s="52"/>
      <c r="AH1671" s="52"/>
      <c r="AI1671" s="52"/>
      <c r="AJ1671" s="52"/>
      <c r="AK1671" s="52"/>
      <c r="AL1671" s="52"/>
      <c r="AM1671" s="52"/>
      <c r="AN1671" s="52"/>
      <c r="AO1671" s="52"/>
      <c r="AP1671" s="52"/>
      <c r="AQ1671" s="52"/>
      <c r="AR1671" s="52"/>
      <c r="AS1671" s="52"/>
      <c r="AT1671" s="52"/>
      <c r="AU1671" s="52"/>
      <c r="AV1671" s="52"/>
      <c r="AW1671" s="52"/>
      <c r="AX1671" s="52"/>
      <c r="AY1671" s="52"/>
      <c r="AZ1671" s="52"/>
      <c r="BA1671" s="52"/>
      <c r="BB1671" s="52"/>
      <c r="BC1671" s="52"/>
      <c r="BD1671" s="52"/>
      <c r="BE1671" s="52"/>
      <c r="BF1671" s="52"/>
      <c r="BG1671" s="52"/>
      <c r="BH1671" s="52"/>
      <c r="BI1671" s="52"/>
      <c r="BJ1671" s="52"/>
      <c r="BK1671" s="52"/>
      <c r="BL1671" s="52"/>
      <c r="BM1671" s="52"/>
      <c r="BN1671" s="52"/>
      <c r="BO1671" s="52"/>
      <c r="BP1671" s="52"/>
      <c r="BQ1671" s="52"/>
      <c r="BR1671" s="52"/>
      <c r="BS1671" s="52"/>
      <c r="BT1671" s="52"/>
      <c r="BU1671" s="52"/>
      <c r="BV1671" s="52"/>
      <c r="BW1671" s="52"/>
      <c r="BX1671" s="52"/>
      <c r="BY1671" s="52"/>
      <c r="BZ1671" s="52"/>
      <c r="CA1671" s="52"/>
      <c r="CB1671" s="52"/>
      <c r="CC1671" s="52"/>
      <c r="CD1671" s="52"/>
      <c r="CE1671" s="52"/>
      <c r="CF1671" s="52"/>
      <c r="CG1671" s="52"/>
      <c r="CH1671" s="52"/>
      <c r="CI1671" s="52"/>
      <c r="CJ1671" s="52"/>
      <c r="CK1671" s="52"/>
      <c r="CL1671" s="52"/>
      <c r="CM1671" s="52"/>
      <c r="CN1671" s="52"/>
      <c r="CO1671" s="52"/>
      <c r="CP1671" s="52"/>
      <c r="CQ1671" s="52"/>
      <c r="CR1671" s="52"/>
      <c r="CS1671" s="52"/>
      <c r="CT1671" s="52"/>
      <c r="CU1671" s="52"/>
      <c r="CV1671" s="52"/>
      <c r="CW1671" s="52"/>
      <c r="CX1671" s="52"/>
      <c r="CY1671" s="52"/>
      <c r="CZ1671" s="52"/>
      <c r="DA1671" s="52"/>
      <c r="DB1671" s="52"/>
      <c r="DC1671" s="52"/>
      <c r="DD1671" s="52"/>
      <c r="DE1671" s="52"/>
      <c r="DF1671" s="52"/>
      <c r="DG1671" s="52"/>
      <c r="DH1671" s="52"/>
      <c r="DI1671" s="52"/>
      <c r="DJ1671" s="52"/>
      <c r="DK1671" s="52"/>
      <c r="DL1671" s="52"/>
      <c r="DM1671" s="52"/>
      <c r="DN1671" s="52"/>
      <c r="DO1671" s="52"/>
      <c r="DP1671" s="52"/>
      <c r="DQ1671" s="52"/>
      <c r="DR1671" s="52"/>
      <c r="DS1671" s="52"/>
      <c r="DT1671" s="52"/>
      <c r="DU1671" s="52"/>
      <c r="DV1671" s="52"/>
      <c r="DW1671" s="52"/>
      <c r="DX1671" s="52"/>
      <c r="DY1671" s="52"/>
    </row>
    <row r="1672" spans="1:129" x14ac:dyDescent="0.25">
      <c r="A1672" s="19" t="s">
        <v>9</v>
      </c>
      <c r="B1672" s="106">
        <v>25000</v>
      </c>
      <c r="D1672" s="5">
        <f t="shared" si="263"/>
        <v>25000</v>
      </c>
      <c r="E1672" s="5"/>
      <c r="F1672" s="5">
        <f>SUM(I1672:SW1672)</f>
        <v>0</v>
      </c>
      <c r="I1672" s="72"/>
      <c r="J1672" s="103"/>
      <c r="K1672" s="55"/>
      <c r="L1672" s="55"/>
      <c r="M1672" s="55"/>
      <c r="N1672" s="55"/>
      <c r="O1672" s="52"/>
      <c r="P1672" s="95"/>
      <c r="Q1672" s="52"/>
      <c r="R1672" s="52"/>
      <c r="S1672" s="52"/>
      <c r="T1672" s="52"/>
      <c r="U1672" s="52"/>
      <c r="V1672" s="52"/>
      <c r="W1672" s="52"/>
      <c r="X1672" s="52"/>
      <c r="Y1672" s="52"/>
      <c r="Z1672" s="52"/>
      <c r="AA1672" s="52"/>
      <c r="AB1672" s="52"/>
      <c r="AC1672" s="52"/>
      <c r="AD1672" s="52"/>
      <c r="AE1672" s="52"/>
      <c r="AF1672" s="52"/>
      <c r="AG1672" s="52"/>
      <c r="AH1672" s="52"/>
      <c r="AI1672" s="52"/>
      <c r="AJ1672" s="52"/>
      <c r="AK1672" s="52"/>
      <c r="AL1672" s="52"/>
      <c r="AM1672" s="52"/>
      <c r="AN1672" s="52"/>
      <c r="AO1672" s="52"/>
      <c r="AP1672" s="52"/>
      <c r="AQ1672" s="52"/>
      <c r="AR1672" s="52"/>
      <c r="AS1672" s="52"/>
      <c r="AT1672" s="52"/>
      <c r="AU1672" s="52"/>
      <c r="AV1672" s="52"/>
      <c r="AW1672" s="52"/>
      <c r="AX1672" s="52"/>
      <c r="AY1672" s="52"/>
      <c r="AZ1672" s="52"/>
      <c r="BA1672" s="52"/>
      <c r="BB1672" s="52"/>
      <c r="BC1672" s="52"/>
      <c r="BD1672" s="52"/>
      <c r="BE1672" s="52"/>
      <c r="BF1672" s="52"/>
      <c r="BG1672" s="52"/>
      <c r="BH1672" s="52"/>
      <c r="BI1672" s="52"/>
      <c r="BJ1672" s="52"/>
      <c r="BK1672" s="52"/>
      <c r="BL1672" s="52"/>
      <c r="BM1672" s="52"/>
      <c r="BN1672" s="52"/>
      <c r="BO1672" s="52"/>
      <c r="BP1672" s="52"/>
      <c r="BQ1672" s="52"/>
      <c r="BR1672" s="52"/>
      <c r="BS1672" s="52"/>
      <c r="BT1672" s="52"/>
      <c r="BU1672" s="52"/>
      <c r="BV1672" s="52"/>
      <c r="BW1672" s="52"/>
      <c r="BX1672" s="52"/>
      <c r="BY1672" s="52"/>
      <c r="BZ1672" s="52"/>
      <c r="CA1672" s="52"/>
      <c r="CB1672" s="52"/>
      <c r="CC1672" s="52"/>
      <c r="CD1672" s="52"/>
      <c r="CE1672" s="52"/>
      <c r="CF1672" s="52"/>
      <c r="CG1672" s="52"/>
      <c r="CH1672" s="52"/>
      <c r="CI1672" s="52"/>
      <c r="CJ1672" s="52"/>
      <c r="CK1672" s="52"/>
      <c r="CL1672" s="52"/>
      <c r="CM1672" s="52"/>
      <c r="CN1672" s="52"/>
      <c r="CO1672" s="52"/>
      <c r="CP1672" s="52"/>
      <c r="CQ1672" s="52"/>
      <c r="CR1672" s="52"/>
      <c r="CS1672" s="52"/>
      <c r="CT1672" s="52"/>
      <c r="CU1672" s="52"/>
      <c r="CV1672" s="52"/>
      <c r="CW1672" s="52"/>
      <c r="CX1672" s="52"/>
      <c r="CY1672" s="52"/>
      <c r="CZ1672" s="52"/>
      <c r="DA1672" s="52"/>
      <c r="DB1672" s="52"/>
      <c r="DC1672" s="52"/>
      <c r="DD1672" s="52"/>
      <c r="DE1672" s="52"/>
      <c r="DF1672" s="52"/>
      <c r="DG1672" s="52"/>
      <c r="DH1672" s="52"/>
      <c r="DI1672" s="52"/>
      <c r="DJ1672" s="52"/>
      <c r="DK1672" s="52"/>
      <c r="DL1672" s="52"/>
      <c r="DM1672" s="52"/>
      <c r="DN1672" s="52"/>
      <c r="DO1672" s="52"/>
      <c r="DP1672" s="52"/>
      <c r="DQ1672" s="52"/>
      <c r="DR1672" s="52"/>
      <c r="DS1672" s="52"/>
      <c r="DT1672" s="52"/>
      <c r="DU1672" s="52"/>
      <c r="DV1672" s="52"/>
      <c r="DW1672" s="52"/>
      <c r="DX1672" s="52"/>
      <c r="DY1672" s="52"/>
    </row>
    <row r="1673" spans="1:129" x14ac:dyDescent="0.25">
      <c r="A1673" s="19" t="s">
        <v>10</v>
      </c>
      <c r="B1673" s="5">
        <v>25000</v>
      </c>
      <c r="D1673" s="5">
        <f t="shared" si="263"/>
        <v>25000</v>
      </c>
      <c r="E1673" s="5"/>
      <c r="F1673" s="5">
        <f>SUM(I1673:SW1673)</f>
        <v>0</v>
      </c>
      <c r="I1673" s="52"/>
      <c r="J1673" s="103"/>
      <c r="K1673" s="55"/>
      <c r="L1673" s="55"/>
      <c r="M1673" s="55"/>
      <c r="N1673" s="55"/>
      <c r="O1673" s="52"/>
      <c r="P1673" s="95"/>
      <c r="Q1673" s="52"/>
      <c r="R1673" s="52"/>
      <c r="S1673" s="52"/>
      <c r="T1673" s="52"/>
      <c r="U1673" s="52"/>
      <c r="V1673" s="52"/>
      <c r="W1673" s="52"/>
      <c r="X1673" s="52"/>
      <c r="Y1673" s="52"/>
      <c r="Z1673" s="52"/>
      <c r="AA1673" s="52"/>
      <c r="AB1673" s="52"/>
      <c r="AC1673" s="52"/>
      <c r="AD1673" s="52"/>
      <c r="AE1673" s="52"/>
      <c r="AF1673" s="52"/>
      <c r="AG1673" s="52"/>
      <c r="AH1673" s="52"/>
      <c r="AI1673" s="52"/>
      <c r="AJ1673" s="52"/>
      <c r="AK1673" s="52"/>
      <c r="AL1673" s="52"/>
      <c r="AM1673" s="52"/>
      <c r="AN1673" s="52"/>
      <c r="AO1673" s="52"/>
      <c r="AP1673" s="52"/>
      <c r="AQ1673" s="52"/>
      <c r="AR1673" s="52"/>
      <c r="AS1673" s="52"/>
      <c r="AT1673" s="52"/>
      <c r="AU1673" s="52"/>
      <c r="AV1673" s="52"/>
      <c r="AW1673" s="52"/>
      <c r="AX1673" s="52"/>
      <c r="AY1673" s="52"/>
      <c r="AZ1673" s="52"/>
      <c r="BA1673" s="52"/>
      <c r="BB1673" s="52"/>
      <c r="BC1673" s="52"/>
      <c r="BD1673" s="52"/>
      <c r="BE1673" s="52"/>
      <c r="BF1673" s="52"/>
      <c r="BG1673" s="52"/>
      <c r="BH1673" s="52"/>
      <c r="BI1673" s="52"/>
      <c r="BJ1673" s="52"/>
      <c r="BK1673" s="52"/>
      <c r="BL1673" s="52"/>
      <c r="BM1673" s="52"/>
      <c r="BN1673" s="52"/>
      <c r="BO1673" s="52"/>
      <c r="BP1673" s="52"/>
      <c r="BQ1673" s="52"/>
      <c r="BR1673" s="52"/>
      <c r="BS1673" s="52"/>
      <c r="BT1673" s="52"/>
      <c r="BU1673" s="52"/>
      <c r="BV1673" s="52"/>
      <c r="BW1673" s="52"/>
      <c r="BX1673" s="52"/>
      <c r="BY1673" s="52"/>
      <c r="BZ1673" s="52"/>
      <c r="CA1673" s="52"/>
      <c r="CB1673" s="52"/>
      <c r="CC1673" s="52"/>
      <c r="CD1673" s="52"/>
      <c r="CE1673" s="52"/>
      <c r="CF1673" s="52"/>
      <c r="CG1673" s="52"/>
      <c r="CH1673" s="52"/>
      <c r="CI1673" s="52"/>
      <c r="CJ1673" s="52"/>
      <c r="CK1673" s="52"/>
      <c r="CL1673" s="52"/>
      <c r="CM1673" s="52"/>
      <c r="CN1673" s="52"/>
      <c r="CO1673" s="52"/>
      <c r="CP1673" s="52"/>
      <c r="CQ1673" s="52"/>
      <c r="CR1673" s="52"/>
      <c r="CS1673" s="52"/>
      <c r="CT1673" s="52"/>
      <c r="CU1673" s="52"/>
      <c r="CV1673" s="52"/>
      <c r="CW1673" s="52"/>
      <c r="CX1673" s="52"/>
      <c r="CY1673" s="52"/>
      <c r="CZ1673" s="52"/>
      <c r="DA1673" s="52"/>
      <c r="DB1673" s="52"/>
      <c r="DC1673" s="52"/>
      <c r="DD1673" s="52"/>
      <c r="DE1673" s="52"/>
      <c r="DF1673" s="52"/>
      <c r="DG1673" s="52"/>
      <c r="DH1673" s="52"/>
      <c r="DI1673" s="52"/>
      <c r="DJ1673" s="52"/>
      <c r="DK1673" s="52"/>
      <c r="DL1673" s="52"/>
      <c r="DM1673" s="52"/>
      <c r="DN1673" s="52"/>
      <c r="DO1673" s="52"/>
      <c r="DP1673" s="52"/>
      <c r="DQ1673" s="52"/>
      <c r="DR1673" s="52"/>
      <c r="DS1673" s="52"/>
      <c r="DT1673" s="52"/>
      <c r="DU1673" s="52"/>
      <c r="DV1673" s="52"/>
      <c r="DW1673" s="52"/>
      <c r="DX1673" s="52"/>
      <c r="DY1673" s="52"/>
    </row>
    <row r="1674" spans="1:129" x14ac:dyDescent="0.25">
      <c r="A1674" s="19" t="s">
        <v>11</v>
      </c>
      <c r="B1674" s="5">
        <v>25000</v>
      </c>
      <c r="D1674" s="5">
        <f t="shared" si="263"/>
        <v>25000</v>
      </c>
      <c r="E1674" s="5"/>
      <c r="F1674" s="5">
        <f t="shared" si="264"/>
        <v>0</v>
      </c>
      <c r="I1674" s="72"/>
      <c r="J1674" s="103"/>
      <c r="K1674" s="55"/>
      <c r="L1674" s="55"/>
      <c r="M1674" s="55"/>
      <c r="N1674" s="55"/>
      <c r="O1674" s="52"/>
      <c r="P1674" s="95"/>
      <c r="Q1674" s="52"/>
      <c r="R1674" s="52"/>
      <c r="S1674" s="52"/>
      <c r="T1674" s="52"/>
      <c r="U1674" s="52"/>
      <c r="V1674" s="52"/>
      <c r="W1674" s="52"/>
      <c r="X1674" s="52"/>
      <c r="Y1674" s="52"/>
      <c r="Z1674" s="52"/>
      <c r="AA1674" s="52"/>
      <c r="AB1674" s="52"/>
      <c r="AC1674" s="52"/>
      <c r="AD1674" s="52"/>
      <c r="AE1674" s="52"/>
      <c r="AF1674" s="52"/>
      <c r="AG1674" s="52"/>
      <c r="AH1674" s="52"/>
      <c r="AI1674" s="52"/>
      <c r="AJ1674" s="52"/>
      <c r="AK1674" s="52"/>
      <c r="AL1674" s="52"/>
      <c r="AM1674" s="52"/>
      <c r="AN1674" s="52"/>
      <c r="AO1674" s="52"/>
      <c r="AP1674" s="52"/>
      <c r="AQ1674" s="52"/>
      <c r="AR1674" s="52"/>
      <c r="AS1674" s="52"/>
      <c r="AT1674" s="52"/>
      <c r="AU1674" s="52"/>
      <c r="AV1674" s="52"/>
      <c r="AW1674" s="52"/>
      <c r="AX1674" s="52"/>
      <c r="AY1674" s="52"/>
      <c r="AZ1674" s="52"/>
      <c r="BA1674" s="52"/>
      <c r="BB1674" s="52"/>
      <c r="BC1674" s="52"/>
      <c r="BD1674" s="52"/>
      <c r="BE1674" s="52"/>
      <c r="BF1674" s="52"/>
      <c r="BG1674" s="52"/>
      <c r="BH1674" s="52"/>
      <c r="BI1674" s="52"/>
      <c r="BJ1674" s="52"/>
      <c r="BK1674" s="52"/>
      <c r="BL1674" s="52"/>
      <c r="BM1674" s="52"/>
      <c r="BN1674" s="52"/>
      <c r="BO1674" s="52"/>
      <c r="BP1674" s="52"/>
      <c r="BQ1674" s="52"/>
      <c r="BR1674" s="52"/>
      <c r="BS1674" s="52"/>
      <c r="BT1674" s="52"/>
      <c r="BU1674" s="52"/>
      <c r="BV1674" s="52"/>
      <c r="BW1674" s="52"/>
      <c r="BX1674" s="52"/>
      <c r="BY1674" s="52"/>
      <c r="BZ1674" s="52"/>
      <c r="CA1674" s="52"/>
      <c r="CB1674" s="52"/>
      <c r="CC1674" s="52"/>
      <c r="CD1674" s="52"/>
      <c r="CE1674" s="52"/>
      <c r="CF1674" s="52"/>
      <c r="CG1674" s="52"/>
      <c r="CH1674" s="52"/>
      <c r="CI1674" s="52"/>
      <c r="CJ1674" s="52"/>
      <c r="CK1674" s="52"/>
      <c r="CL1674" s="52"/>
      <c r="CM1674" s="52"/>
      <c r="CN1674" s="52"/>
      <c r="CO1674" s="52"/>
      <c r="CP1674" s="52"/>
      <c r="CQ1674" s="52"/>
      <c r="CR1674" s="52"/>
      <c r="CS1674" s="52"/>
      <c r="CT1674" s="52"/>
      <c r="CU1674" s="52"/>
      <c r="CV1674" s="52"/>
      <c r="CW1674" s="52"/>
      <c r="CX1674" s="52"/>
      <c r="CY1674" s="52"/>
      <c r="CZ1674" s="52"/>
      <c r="DA1674" s="52"/>
      <c r="DB1674" s="52"/>
      <c r="DC1674" s="52"/>
      <c r="DD1674" s="52"/>
      <c r="DE1674" s="52"/>
      <c r="DF1674" s="52"/>
      <c r="DG1674" s="52"/>
      <c r="DH1674" s="52"/>
      <c r="DI1674" s="52"/>
      <c r="DJ1674" s="52"/>
      <c r="DK1674" s="52"/>
      <c r="DL1674" s="52"/>
      <c r="DM1674" s="52"/>
      <c r="DN1674" s="52"/>
      <c r="DO1674" s="52"/>
      <c r="DP1674" s="52"/>
      <c r="DQ1674" s="52"/>
      <c r="DR1674" s="52"/>
      <c r="DS1674" s="52"/>
      <c r="DT1674" s="52"/>
      <c r="DU1674" s="52"/>
      <c r="DV1674" s="52"/>
      <c r="DW1674" s="52"/>
      <c r="DX1674" s="52"/>
      <c r="DY1674" s="52"/>
    </row>
    <row r="1675" spans="1:129" x14ac:dyDescent="0.25">
      <c r="A1675" s="19" t="s">
        <v>12</v>
      </c>
      <c r="B1675" s="5">
        <v>25000</v>
      </c>
      <c r="D1675" s="5">
        <f t="shared" si="263"/>
        <v>5685.3600000000006</v>
      </c>
      <c r="E1675" s="5"/>
      <c r="F1675" s="5">
        <f t="shared" si="264"/>
        <v>19314.64</v>
      </c>
      <c r="I1675" s="52"/>
      <c r="J1675" s="103">
        <f>19314.64</f>
        <v>19314.64</v>
      </c>
      <c r="K1675" s="55"/>
      <c r="L1675" s="55"/>
      <c r="M1675" s="55"/>
      <c r="N1675" s="55"/>
      <c r="O1675" s="52"/>
      <c r="P1675" s="95"/>
      <c r="Q1675" s="52"/>
      <c r="R1675" s="52"/>
      <c r="S1675" s="52"/>
      <c r="T1675" s="52"/>
      <c r="U1675" s="52"/>
      <c r="V1675" s="55"/>
      <c r="W1675" s="52"/>
      <c r="X1675" s="52"/>
      <c r="Y1675" s="52"/>
      <c r="Z1675" s="52"/>
      <c r="AA1675" s="52"/>
      <c r="AB1675" s="52"/>
      <c r="AC1675" s="52"/>
      <c r="AD1675" s="52"/>
      <c r="AE1675" s="52"/>
      <c r="AF1675" s="52"/>
      <c r="AG1675" s="52"/>
      <c r="AH1675" s="52"/>
      <c r="AI1675" s="52"/>
      <c r="AJ1675" s="52"/>
      <c r="AK1675" s="52"/>
      <c r="AL1675" s="52"/>
      <c r="AM1675" s="52"/>
      <c r="AN1675" s="52"/>
      <c r="AO1675" s="52"/>
      <c r="AP1675" s="52"/>
      <c r="AQ1675" s="52"/>
      <c r="AR1675" s="52"/>
      <c r="AS1675" s="52"/>
      <c r="AT1675" s="52"/>
      <c r="AU1675" s="52"/>
      <c r="AV1675" s="52"/>
      <c r="AW1675" s="52"/>
      <c r="AX1675" s="52"/>
      <c r="AY1675" s="52"/>
      <c r="AZ1675" s="52"/>
      <c r="BA1675" s="52"/>
      <c r="BB1675" s="52"/>
      <c r="BC1675" s="52"/>
      <c r="BD1675" s="52"/>
      <c r="BE1675" s="52"/>
      <c r="BF1675" s="52"/>
      <c r="BG1675" s="52"/>
      <c r="BH1675" s="52"/>
      <c r="BI1675" s="52"/>
      <c r="BJ1675" s="52"/>
      <c r="BK1675" s="52"/>
      <c r="BL1675" s="52"/>
      <c r="BM1675" s="52"/>
      <c r="BN1675" s="52"/>
      <c r="BO1675" s="52"/>
      <c r="BP1675" s="52"/>
      <c r="BQ1675" s="52"/>
      <c r="BR1675" s="52"/>
      <c r="BS1675" s="52"/>
      <c r="BT1675" s="52"/>
      <c r="BU1675" s="52"/>
      <c r="BV1675" s="52"/>
      <c r="BW1675" s="52"/>
      <c r="BX1675" s="52"/>
      <c r="BY1675" s="52"/>
      <c r="BZ1675" s="52"/>
      <c r="CA1675" s="52"/>
      <c r="CB1675" s="52"/>
      <c r="CC1675" s="52"/>
      <c r="CD1675" s="52"/>
      <c r="CE1675" s="52"/>
      <c r="CF1675" s="52"/>
      <c r="CG1675" s="52"/>
      <c r="CH1675" s="52"/>
      <c r="CI1675" s="52"/>
      <c r="CJ1675" s="52"/>
      <c r="CK1675" s="52"/>
      <c r="CL1675" s="52"/>
      <c r="CM1675" s="52"/>
      <c r="CN1675" s="52"/>
      <c r="CO1675" s="52"/>
      <c r="CP1675" s="52"/>
      <c r="CQ1675" s="52"/>
      <c r="CR1675" s="52"/>
      <c r="CS1675" s="52"/>
      <c r="CT1675" s="52"/>
      <c r="CU1675" s="52"/>
      <c r="CV1675" s="52"/>
      <c r="CW1675" s="52"/>
      <c r="CX1675" s="52"/>
      <c r="CY1675" s="52"/>
      <c r="CZ1675" s="52"/>
      <c r="DA1675" s="52"/>
      <c r="DB1675" s="52"/>
      <c r="DC1675" s="52"/>
      <c r="DD1675" s="52"/>
      <c r="DE1675" s="52"/>
      <c r="DF1675" s="52"/>
      <c r="DG1675" s="52"/>
      <c r="DH1675" s="52"/>
      <c r="DI1675" s="52"/>
      <c r="DJ1675" s="52"/>
      <c r="DK1675" s="52"/>
      <c r="DL1675" s="52"/>
      <c r="DM1675" s="52"/>
      <c r="DN1675" s="52"/>
      <c r="DO1675" s="52"/>
      <c r="DP1675" s="52"/>
      <c r="DQ1675" s="52"/>
      <c r="DR1675" s="52"/>
      <c r="DS1675" s="52"/>
      <c r="DT1675" s="52"/>
      <c r="DU1675" s="52"/>
      <c r="DV1675" s="52"/>
      <c r="DW1675" s="52"/>
      <c r="DX1675" s="52"/>
      <c r="DY1675" s="52"/>
    </row>
    <row r="1676" spans="1:129" x14ac:dyDescent="0.25">
      <c r="A1676" s="19" t="s">
        <v>13</v>
      </c>
      <c r="B1676" s="5">
        <v>25000</v>
      </c>
      <c r="D1676" s="5">
        <f t="shared" si="263"/>
        <v>25000</v>
      </c>
      <c r="E1676" s="5"/>
      <c r="F1676" s="5">
        <f t="shared" si="264"/>
        <v>0</v>
      </c>
      <c r="I1676" s="52"/>
      <c r="J1676" s="103"/>
      <c r="K1676" s="55"/>
      <c r="L1676" s="55"/>
      <c r="M1676" s="55"/>
      <c r="N1676" s="55"/>
      <c r="O1676" s="52"/>
      <c r="P1676" s="95"/>
      <c r="Q1676" s="52"/>
      <c r="R1676" s="52"/>
      <c r="S1676" s="52"/>
      <c r="T1676" s="52"/>
      <c r="U1676" s="52"/>
      <c r="V1676" s="52"/>
      <c r="W1676" s="52"/>
      <c r="X1676" s="52"/>
      <c r="Y1676" s="52"/>
      <c r="Z1676" s="52"/>
      <c r="AA1676" s="52"/>
      <c r="AB1676" s="52"/>
      <c r="AC1676" s="52"/>
      <c r="AD1676" s="52"/>
      <c r="AE1676" s="52"/>
      <c r="AF1676" s="52"/>
      <c r="AG1676" s="52"/>
      <c r="AH1676" s="52"/>
      <c r="AI1676" s="52"/>
      <c r="AJ1676" s="52"/>
      <c r="AK1676" s="52"/>
      <c r="AL1676" s="52"/>
      <c r="AM1676" s="52"/>
      <c r="AN1676" s="52"/>
      <c r="AO1676" s="52"/>
      <c r="AP1676" s="52"/>
      <c r="AQ1676" s="52"/>
      <c r="AR1676" s="52"/>
      <c r="AS1676" s="52"/>
      <c r="AT1676" s="52"/>
      <c r="AU1676" s="52"/>
      <c r="AV1676" s="52"/>
      <c r="AW1676" s="52"/>
      <c r="AX1676" s="52"/>
      <c r="AY1676" s="52"/>
      <c r="AZ1676" s="52"/>
      <c r="BA1676" s="52"/>
      <c r="BB1676" s="52"/>
      <c r="BC1676" s="52"/>
      <c r="BD1676" s="52"/>
      <c r="BE1676" s="52"/>
      <c r="BF1676" s="52"/>
      <c r="BG1676" s="52"/>
      <c r="BH1676" s="52"/>
      <c r="BI1676" s="52"/>
      <c r="BJ1676" s="52"/>
      <c r="BK1676" s="52"/>
      <c r="BL1676" s="52"/>
      <c r="BM1676" s="52"/>
      <c r="BN1676" s="52"/>
      <c r="BO1676" s="52"/>
      <c r="BP1676" s="52"/>
      <c r="BQ1676" s="52"/>
      <c r="BR1676" s="52"/>
      <c r="BS1676" s="52"/>
      <c r="BT1676" s="52"/>
      <c r="BU1676" s="52"/>
      <c r="BV1676" s="52"/>
      <c r="BW1676" s="52"/>
      <c r="BX1676" s="52"/>
      <c r="BY1676" s="52"/>
      <c r="BZ1676" s="52"/>
      <c r="CA1676" s="52"/>
      <c r="CB1676" s="52"/>
      <c r="CC1676" s="52"/>
      <c r="CD1676" s="52"/>
      <c r="CE1676" s="52"/>
      <c r="CF1676" s="52"/>
      <c r="CG1676" s="52"/>
      <c r="CH1676" s="52"/>
      <c r="CI1676" s="52"/>
      <c r="CJ1676" s="52"/>
      <c r="CK1676" s="52"/>
      <c r="CL1676" s="52"/>
      <c r="CM1676" s="52"/>
      <c r="CN1676" s="52"/>
      <c r="CO1676" s="52"/>
      <c r="CP1676" s="52"/>
      <c r="CQ1676" s="52"/>
      <c r="CR1676" s="52"/>
      <c r="CS1676" s="52"/>
      <c r="CT1676" s="52"/>
      <c r="CU1676" s="52"/>
      <c r="CV1676" s="52"/>
      <c r="CW1676" s="52"/>
      <c r="CX1676" s="52"/>
      <c r="CY1676" s="52"/>
      <c r="CZ1676" s="52"/>
      <c r="DA1676" s="52"/>
      <c r="DB1676" s="52"/>
      <c r="DC1676" s="52"/>
      <c r="DD1676" s="52"/>
      <c r="DE1676" s="52"/>
      <c r="DF1676" s="52"/>
      <c r="DG1676" s="52"/>
      <c r="DH1676" s="52"/>
      <c r="DI1676" s="52"/>
      <c r="DJ1676" s="52"/>
      <c r="DK1676" s="52"/>
      <c r="DL1676" s="52"/>
      <c r="DM1676" s="52"/>
      <c r="DN1676" s="52"/>
      <c r="DO1676" s="52"/>
      <c r="DP1676" s="52"/>
      <c r="DQ1676" s="52"/>
      <c r="DR1676" s="52"/>
      <c r="DS1676" s="52"/>
      <c r="DT1676" s="52"/>
      <c r="DU1676" s="52"/>
      <c r="DV1676" s="52"/>
      <c r="DW1676" s="52"/>
      <c r="DX1676" s="52"/>
      <c r="DY1676" s="52"/>
    </row>
    <row r="1677" spans="1:129" x14ac:dyDescent="0.25">
      <c r="A1677" s="19" t="s">
        <v>14</v>
      </c>
      <c r="B1677" s="5">
        <v>25000</v>
      </c>
      <c r="D1677" s="5">
        <f t="shared" si="263"/>
        <v>25000</v>
      </c>
      <c r="E1677" s="5"/>
      <c r="F1677" s="5">
        <f t="shared" si="264"/>
        <v>0</v>
      </c>
      <c r="I1677" s="52"/>
      <c r="J1677" s="103"/>
      <c r="K1677" s="55"/>
      <c r="L1677" s="52"/>
      <c r="M1677" s="55"/>
      <c r="N1677" s="52"/>
      <c r="O1677" s="52"/>
      <c r="P1677" s="95"/>
      <c r="Q1677" s="52"/>
      <c r="R1677" s="52"/>
      <c r="S1677" s="52"/>
      <c r="T1677" s="52"/>
      <c r="U1677" s="52"/>
      <c r="V1677" s="52"/>
      <c r="W1677" s="52"/>
      <c r="X1677" s="52"/>
      <c r="Y1677" s="52"/>
      <c r="Z1677" s="52"/>
      <c r="AA1677" s="52"/>
      <c r="AB1677" s="52"/>
      <c r="AC1677" s="52"/>
      <c r="AD1677" s="52"/>
      <c r="AE1677" s="52"/>
      <c r="AF1677" s="52"/>
      <c r="AG1677" s="52"/>
      <c r="AH1677" s="52"/>
      <c r="AI1677" s="52"/>
      <c r="AJ1677" s="52"/>
      <c r="AK1677" s="52"/>
      <c r="AL1677" s="52"/>
      <c r="AM1677" s="52"/>
      <c r="AN1677" s="52"/>
      <c r="AO1677" s="52"/>
      <c r="AP1677" s="52"/>
      <c r="AQ1677" s="52"/>
      <c r="AR1677" s="52"/>
      <c r="AS1677" s="52"/>
      <c r="AT1677" s="52"/>
      <c r="AU1677" s="52"/>
      <c r="AV1677" s="52"/>
      <c r="AW1677" s="52"/>
      <c r="AX1677" s="52"/>
      <c r="AY1677" s="52"/>
      <c r="AZ1677" s="52"/>
      <c r="BA1677" s="52"/>
      <c r="BB1677" s="52"/>
      <c r="BC1677" s="52"/>
      <c r="BD1677" s="52"/>
      <c r="BE1677" s="52"/>
      <c r="BF1677" s="52"/>
      <c r="BG1677" s="52"/>
      <c r="BH1677" s="52"/>
      <c r="BI1677" s="52"/>
      <c r="BJ1677" s="52"/>
      <c r="BK1677" s="52"/>
      <c r="BL1677" s="52"/>
      <c r="BM1677" s="52"/>
      <c r="BN1677" s="52"/>
      <c r="BO1677" s="52"/>
      <c r="BP1677" s="52"/>
      <c r="BQ1677" s="52"/>
      <c r="BR1677" s="52"/>
      <c r="BS1677" s="52"/>
      <c r="BT1677" s="52"/>
      <c r="BU1677" s="52"/>
      <c r="BV1677" s="52"/>
      <c r="BW1677" s="52"/>
      <c r="BX1677" s="52"/>
      <c r="BY1677" s="52"/>
      <c r="BZ1677" s="52"/>
      <c r="CA1677" s="52"/>
      <c r="CB1677" s="52"/>
      <c r="CC1677" s="52"/>
      <c r="CD1677" s="52"/>
      <c r="CE1677" s="52"/>
      <c r="CF1677" s="52"/>
      <c r="CG1677" s="52"/>
      <c r="CH1677" s="52"/>
      <c r="CI1677" s="52"/>
      <c r="CJ1677" s="52"/>
      <c r="CK1677" s="52"/>
      <c r="CL1677" s="52"/>
      <c r="CM1677" s="52"/>
      <c r="CN1677" s="52"/>
      <c r="CO1677" s="52"/>
      <c r="CP1677" s="52"/>
      <c r="CQ1677" s="52"/>
      <c r="CR1677" s="52"/>
      <c r="CS1677" s="52"/>
      <c r="CT1677" s="52"/>
      <c r="CU1677" s="52"/>
      <c r="CV1677" s="52"/>
      <c r="CW1677" s="52"/>
      <c r="CX1677" s="52"/>
      <c r="CY1677" s="52"/>
      <c r="CZ1677" s="52"/>
      <c r="DA1677" s="52"/>
      <c r="DB1677" s="52"/>
      <c r="DC1677" s="52"/>
      <c r="DD1677" s="52"/>
      <c r="DE1677" s="52"/>
      <c r="DF1677" s="52"/>
      <c r="DG1677" s="52"/>
      <c r="DH1677" s="52"/>
      <c r="DI1677" s="52"/>
      <c r="DJ1677" s="52"/>
      <c r="DK1677" s="52"/>
      <c r="DL1677" s="52"/>
      <c r="DM1677" s="52"/>
      <c r="DN1677" s="52"/>
      <c r="DO1677" s="52"/>
      <c r="DP1677" s="52"/>
      <c r="DQ1677" s="52"/>
      <c r="DR1677" s="52"/>
      <c r="DS1677" s="52"/>
      <c r="DT1677" s="52"/>
      <c r="DU1677" s="52"/>
      <c r="DV1677" s="52"/>
      <c r="DW1677" s="52"/>
      <c r="DX1677" s="52"/>
      <c r="DY1677" s="52"/>
    </row>
    <row r="1678" spans="1:129" x14ac:dyDescent="0.25">
      <c r="A1678" s="19" t="s">
        <v>15</v>
      </c>
      <c r="B1678" s="5">
        <v>25000</v>
      </c>
      <c r="D1678" s="5">
        <f t="shared" si="263"/>
        <v>25000</v>
      </c>
      <c r="E1678" s="5"/>
      <c r="F1678" s="5">
        <f t="shared" si="264"/>
        <v>0</v>
      </c>
      <c r="I1678" s="52"/>
      <c r="J1678" s="103"/>
      <c r="K1678" s="55"/>
      <c r="L1678" s="52"/>
      <c r="M1678" s="55"/>
      <c r="N1678" s="52"/>
      <c r="O1678" s="52"/>
      <c r="P1678" s="95"/>
      <c r="Q1678" s="52"/>
      <c r="R1678" s="52"/>
      <c r="S1678" s="52"/>
      <c r="T1678" s="52"/>
      <c r="U1678" s="52"/>
      <c r="V1678" s="52"/>
      <c r="W1678" s="52"/>
      <c r="X1678" s="52"/>
      <c r="Y1678" s="52"/>
      <c r="Z1678" s="52"/>
      <c r="AA1678" s="52"/>
      <c r="AB1678" s="52"/>
      <c r="AC1678" s="52"/>
      <c r="AD1678" s="52"/>
      <c r="AE1678" s="52"/>
      <c r="AF1678" s="52"/>
      <c r="AG1678" s="52"/>
      <c r="AH1678" s="52"/>
      <c r="AI1678" s="52"/>
      <c r="AJ1678" s="52"/>
      <c r="AK1678" s="52"/>
      <c r="AL1678" s="52"/>
      <c r="AM1678" s="52"/>
      <c r="AN1678" s="52"/>
      <c r="AO1678" s="52"/>
      <c r="AP1678" s="52"/>
      <c r="AQ1678" s="52"/>
      <c r="AR1678" s="52"/>
      <c r="AS1678" s="52"/>
      <c r="AT1678" s="52"/>
      <c r="AU1678" s="52"/>
      <c r="AV1678" s="52"/>
      <c r="AW1678" s="52"/>
      <c r="AX1678" s="52"/>
      <c r="AY1678" s="52"/>
      <c r="AZ1678" s="52"/>
      <c r="BA1678" s="52"/>
      <c r="BB1678" s="52"/>
      <c r="BC1678" s="52"/>
      <c r="BD1678" s="52"/>
      <c r="BE1678" s="52"/>
      <c r="BF1678" s="52"/>
      <c r="BG1678" s="52"/>
      <c r="BH1678" s="52"/>
      <c r="BI1678" s="52"/>
      <c r="BJ1678" s="52"/>
      <c r="BK1678" s="52"/>
      <c r="BL1678" s="52"/>
      <c r="BM1678" s="52"/>
      <c r="BN1678" s="52"/>
      <c r="BO1678" s="52"/>
      <c r="BP1678" s="52"/>
      <c r="BQ1678" s="52"/>
      <c r="BR1678" s="52"/>
      <c r="BS1678" s="52"/>
      <c r="BT1678" s="52"/>
      <c r="BU1678" s="52"/>
      <c r="BV1678" s="52"/>
      <c r="BW1678" s="52"/>
      <c r="BX1678" s="52"/>
      <c r="BY1678" s="52"/>
      <c r="BZ1678" s="52"/>
      <c r="CA1678" s="52"/>
      <c r="CB1678" s="52"/>
      <c r="CC1678" s="52"/>
      <c r="CD1678" s="52"/>
      <c r="CE1678" s="52"/>
      <c r="CF1678" s="52"/>
      <c r="CG1678" s="52"/>
      <c r="CH1678" s="52"/>
      <c r="CI1678" s="52"/>
      <c r="CJ1678" s="52"/>
      <c r="CK1678" s="52"/>
      <c r="CL1678" s="52"/>
      <c r="CM1678" s="52"/>
      <c r="CN1678" s="52"/>
      <c r="CO1678" s="52"/>
      <c r="CP1678" s="52"/>
      <c r="CQ1678" s="52"/>
      <c r="CR1678" s="52"/>
      <c r="CS1678" s="52"/>
      <c r="CT1678" s="52"/>
      <c r="CU1678" s="52"/>
      <c r="CV1678" s="52"/>
      <c r="CW1678" s="52"/>
      <c r="CX1678" s="52"/>
      <c r="CY1678" s="52"/>
      <c r="CZ1678" s="52"/>
      <c r="DA1678" s="52"/>
      <c r="DB1678" s="52"/>
      <c r="DC1678" s="52"/>
      <c r="DD1678" s="52"/>
      <c r="DE1678" s="52"/>
      <c r="DF1678" s="52"/>
      <c r="DG1678" s="52"/>
      <c r="DH1678" s="52"/>
      <c r="DI1678" s="52"/>
      <c r="DJ1678" s="52"/>
      <c r="DK1678" s="52"/>
      <c r="DL1678" s="52"/>
      <c r="DM1678" s="52"/>
      <c r="DN1678" s="52"/>
      <c r="DO1678" s="52"/>
      <c r="DP1678" s="52"/>
      <c r="DQ1678" s="52"/>
      <c r="DR1678" s="52"/>
      <c r="DS1678" s="52"/>
      <c r="DT1678" s="52"/>
      <c r="DU1678" s="52"/>
      <c r="DV1678" s="52"/>
      <c r="DW1678" s="52"/>
      <c r="DX1678" s="52"/>
      <c r="DY1678" s="52"/>
    </row>
    <row r="1679" spans="1:129" x14ac:dyDescent="0.25">
      <c r="A1679" s="6" t="s">
        <v>16</v>
      </c>
      <c r="B1679" s="7">
        <f>SUM(B1667:B1678)</f>
        <v>300000</v>
      </c>
      <c r="D1679" s="23">
        <f>SUM(D1667:D1678)</f>
        <v>4957.8600000000006</v>
      </c>
      <c r="F1679" s="7">
        <f>SUM(F1667:F1678)</f>
        <v>295042.14</v>
      </c>
      <c r="I1679" s="52"/>
      <c r="J1679" s="103"/>
      <c r="K1679" s="55"/>
      <c r="L1679" s="55"/>
      <c r="M1679" s="55"/>
      <c r="N1679" s="52"/>
      <c r="O1679" s="52"/>
      <c r="P1679" s="95"/>
      <c r="Q1679" s="52"/>
      <c r="R1679" s="52"/>
      <c r="S1679" s="52"/>
      <c r="T1679" s="52"/>
      <c r="U1679" s="52"/>
      <c r="V1679" s="52"/>
      <c r="W1679" s="52"/>
      <c r="X1679" s="52"/>
      <c r="Y1679" s="52"/>
      <c r="Z1679" s="52"/>
      <c r="AA1679" s="52"/>
      <c r="AB1679" s="52"/>
      <c r="AC1679" s="52"/>
      <c r="AD1679" s="52"/>
      <c r="AE1679" s="52"/>
      <c r="AF1679" s="52"/>
      <c r="AG1679" s="52"/>
      <c r="AH1679" s="52"/>
      <c r="AI1679" s="52"/>
      <c r="AJ1679" s="52"/>
      <c r="AK1679" s="52"/>
      <c r="AL1679" s="52"/>
      <c r="AM1679" s="52"/>
      <c r="AN1679" s="52"/>
      <c r="AO1679" s="52"/>
      <c r="AP1679" s="52"/>
      <c r="AQ1679" s="52"/>
      <c r="AR1679" s="52"/>
      <c r="AS1679" s="52"/>
      <c r="AT1679" s="52"/>
      <c r="AU1679" s="52"/>
      <c r="AV1679" s="52"/>
      <c r="AW1679" s="52"/>
      <c r="AX1679" s="52"/>
      <c r="AY1679" s="52"/>
      <c r="AZ1679" s="52"/>
      <c r="BA1679" s="52"/>
      <c r="BB1679" s="52"/>
      <c r="BC1679" s="52"/>
      <c r="BD1679" s="52"/>
      <c r="BE1679" s="52"/>
      <c r="BF1679" s="52"/>
      <c r="BG1679" s="52"/>
      <c r="BH1679" s="52"/>
      <c r="BI1679" s="52"/>
      <c r="BJ1679" s="52"/>
      <c r="BK1679" s="52"/>
      <c r="BL1679" s="52"/>
      <c r="BM1679" s="52"/>
      <c r="BN1679" s="52"/>
      <c r="BO1679" s="52"/>
      <c r="BP1679" s="52"/>
      <c r="BQ1679" s="52"/>
      <c r="BR1679" s="52"/>
      <c r="BS1679" s="52"/>
      <c r="BT1679" s="52"/>
      <c r="BU1679" s="52"/>
      <c r="BV1679" s="52"/>
      <c r="BW1679" s="52"/>
      <c r="BX1679" s="52"/>
      <c r="BY1679" s="52"/>
      <c r="BZ1679" s="52"/>
      <c r="CA1679" s="52"/>
      <c r="CB1679" s="52"/>
      <c r="CC1679" s="52"/>
      <c r="CD1679" s="52"/>
      <c r="CE1679" s="52"/>
      <c r="CF1679" s="52"/>
      <c r="CG1679" s="52"/>
      <c r="CH1679" s="52"/>
      <c r="CI1679" s="52"/>
      <c r="CJ1679" s="52"/>
      <c r="CK1679" s="52"/>
      <c r="CL1679" s="52"/>
      <c r="CM1679" s="52"/>
      <c r="CN1679" s="52"/>
      <c r="CO1679" s="52"/>
      <c r="CP1679" s="52"/>
      <c r="CQ1679" s="52"/>
      <c r="CR1679" s="52"/>
      <c r="CS1679" s="52"/>
      <c r="CT1679" s="52"/>
      <c r="CU1679" s="52"/>
      <c r="CV1679" s="52"/>
      <c r="CW1679" s="52"/>
      <c r="CX1679" s="52"/>
      <c r="CY1679" s="52"/>
      <c r="CZ1679" s="52"/>
      <c r="DA1679" s="52"/>
      <c r="DB1679" s="52"/>
      <c r="DC1679" s="52"/>
      <c r="DD1679" s="52"/>
      <c r="DE1679" s="52"/>
      <c r="DF1679" s="52"/>
      <c r="DG1679" s="52"/>
      <c r="DH1679" s="52"/>
      <c r="DI1679" s="52"/>
      <c r="DJ1679" s="52"/>
      <c r="DK1679" s="52"/>
      <c r="DL1679" s="52"/>
      <c r="DM1679" s="52"/>
      <c r="DN1679" s="52"/>
      <c r="DO1679" s="52"/>
      <c r="DP1679" s="52"/>
      <c r="DQ1679" s="52"/>
      <c r="DR1679" s="52"/>
      <c r="DS1679" s="52"/>
      <c r="DT1679" s="52"/>
      <c r="DU1679" s="52"/>
      <c r="DV1679" s="52"/>
      <c r="DW1679" s="52"/>
      <c r="DX1679" s="52"/>
      <c r="DY1679" s="52"/>
    </row>
    <row r="1680" spans="1:129" x14ac:dyDescent="0.25">
      <c r="I1680" s="52"/>
      <c r="J1680" s="103"/>
      <c r="K1680" s="55"/>
      <c r="L1680" s="52"/>
      <c r="M1680" s="55"/>
      <c r="N1680" s="52"/>
      <c r="O1680" s="52"/>
      <c r="P1680" s="95"/>
      <c r="Q1680" s="52"/>
      <c r="R1680" s="52"/>
      <c r="S1680" s="52"/>
      <c r="T1680" s="52"/>
      <c r="U1680" s="52"/>
      <c r="V1680" s="52"/>
      <c r="W1680" s="52"/>
      <c r="X1680" s="52"/>
      <c r="Y1680" s="52"/>
      <c r="Z1680" s="52"/>
      <c r="AA1680" s="52"/>
      <c r="AB1680" s="52"/>
      <c r="AC1680" s="52"/>
      <c r="AD1680" s="52"/>
      <c r="AE1680" s="52"/>
      <c r="AF1680" s="52"/>
      <c r="AG1680" s="52"/>
      <c r="AH1680" s="52"/>
      <c r="AI1680" s="52"/>
      <c r="AJ1680" s="52"/>
      <c r="AK1680" s="52"/>
      <c r="AL1680" s="52"/>
      <c r="AM1680" s="52"/>
      <c r="AN1680" s="52"/>
      <c r="AO1680" s="52"/>
      <c r="AP1680" s="52"/>
      <c r="AQ1680" s="52"/>
      <c r="AR1680" s="52"/>
      <c r="AS1680" s="52"/>
      <c r="AT1680" s="52"/>
      <c r="AU1680" s="52"/>
      <c r="AV1680" s="52"/>
      <c r="AW1680" s="52"/>
      <c r="AX1680" s="52"/>
      <c r="AY1680" s="52"/>
      <c r="AZ1680" s="52"/>
      <c r="BA1680" s="52"/>
      <c r="BB1680" s="52"/>
      <c r="BC1680" s="52"/>
      <c r="BD1680" s="52"/>
      <c r="BE1680" s="52"/>
      <c r="BF1680" s="52"/>
      <c r="BG1680" s="52"/>
      <c r="BH1680" s="52"/>
      <c r="BI1680" s="52"/>
      <c r="BJ1680" s="52"/>
      <c r="BK1680" s="52"/>
      <c r="BL1680" s="52"/>
      <c r="BM1680" s="52"/>
      <c r="BN1680" s="52"/>
      <c r="BO1680" s="52"/>
      <c r="BP1680" s="52"/>
      <c r="BQ1680" s="52"/>
      <c r="BR1680" s="52"/>
      <c r="BS1680" s="52"/>
      <c r="BT1680" s="52"/>
      <c r="BU1680" s="52"/>
      <c r="BV1680" s="52"/>
      <c r="BW1680" s="52"/>
      <c r="BX1680" s="52"/>
      <c r="BY1680" s="52"/>
      <c r="BZ1680" s="52"/>
      <c r="CA1680" s="52"/>
      <c r="CB1680" s="52"/>
      <c r="CC1680" s="52"/>
      <c r="CD1680" s="52"/>
      <c r="CE1680" s="52"/>
      <c r="CF1680" s="52"/>
      <c r="CG1680" s="52"/>
      <c r="CH1680" s="52"/>
      <c r="CI1680" s="52"/>
      <c r="CJ1680" s="52"/>
      <c r="CK1680" s="52"/>
      <c r="CL1680" s="52"/>
      <c r="CM1680" s="52"/>
      <c r="CN1680" s="52"/>
      <c r="CO1680" s="52"/>
      <c r="CP1680" s="52"/>
      <c r="CQ1680" s="52"/>
      <c r="CR1680" s="52"/>
      <c r="CS1680" s="52"/>
      <c r="CT1680" s="52"/>
      <c r="CU1680" s="52"/>
      <c r="CV1680" s="52"/>
      <c r="CW1680" s="52"/>
      <c r="CX1680" s="52"/>
      <c r="CY1680" s="52"/>
      <c r="CZ1680" s="52"/>
      <c r="DA1680" s="52"/>
      <c r="DB1680" s="52"/>
      <c r="DC1680" s="52"/>
      <c r="DD1680" s="52"/>
      <c r="DE1680" s="52"/>
      <c r="DF1680" s="52"/>
      <c r="DG1680" s="52"/>
      <c r="DH1680" s="52"/>
      <c r="DI1680" s="52"/>
      <c r="DJ1680" s="52"/>
      <c r="DK1680" s="52"/>
      <c r="DL1680" s="52"/>
      <c r="DM1680" s="52"/>
      <c r="DN1680" s="52"/>
      <c r="DO1680" s="52"/>
      <c r="DP1680" s="52"/>
      <c r="DQ1680" s="52"/>
      <c r="DR1680" s="52"/>
      <c r="DS1680" s="52"/>
      <c r="DT1680" s="52"/>
      <c r="DU1680" s="52"/>
      <c r="DV1680" s="52"/>
      <c r="DW1680" s="52"/>
      <c r="DX1680" s="52"/>
      <c r="DY1680" s="52"/>
    </row>
    <row r="1681" spans="1:129" x14ac:dyDescent="0.25">
      <c r="I1681" s="52"/>
      <c r="J1681" s="103"/>
      <c r="K1681" s="55"/>
      <c r="L1681" s="52"/>
      <c r="M1681" s="55"/>
      <c r="N1681" s="52"/>
      <c r="O1681" s="52"/>
      <c r="P1681" s="95"/>
      <c r="Q1681" s="52"/>
      <c r="R1681" s="52"/>
      <c r="S1681" s="52"/>
      <c r="T1681" s="52"/>
      <c r="U1681" s="52"/>
      <c r="V1681" s="52"/>
      <c r="W1681" s="52"/>
      <c r="X1681" s="52"/>
      <c r="Y1681" s="52"/>
      <c r="Z1681" s="52"/>
      <c r="AA1681" s="52"/>
      <c r="AB1681" s="52"/>
      <c r="AC1681" s="52"/>
      <c r="AD1681" s="52"/>
      <c r="AE1681" s="52"/>
      <c r="AF1681" s="52"/>
      <c r="AG1681" s="52"/>
      <c r="AH1681" s="52"/>
      <c r="AI1681" s="52"/>
      <c r="AJ1681" s="52"/>
      <c r="AK1681" s="52"/>
      <c r="AL1681" s="52"/>
      <c r="AM1681" s="52"/>
      <c r="AN1681" s="52"/>
      <c r="AO1681" s="52"/>
      <c r="AP1681" s="52"/>
      <c r="AQ1681" s="52"/>
      <c r="AR1681" s="52"/>
      <c r="AS1681" s="52"/>
      <c r="AT1681" s="52"/>
      <c r="AU1681" s="52"/>
      <c r="AV1681" s="52"/>
      <c r="AW1681" s="52"/>
      <c r="AX1681" s="52"/>
      <c r="AY1681" s="52"/>
      <c r="AZ1681" s="52"/>
      <c r="BA1681" s="52"/>
      <c r="BB1681" s="52"/>
      <c r="BC1681" s="52"/>
      <c r="BD1681" s="52"/>
      <c r="BE1681" s="52"/>
      <c r="BF1681" s="52"/>
      <c r="BG1681" s="52"/>
      <c r="BH1681" s="52"/>
      <c r="BI1681" s="52"/>
      <c r="BJ1681" s="52"/>
      <c r="BK1681" s="52"/>
      <c r="BL1681" s="52"/>
      <c r="BM1681" s="52"/>
      <c r="BN1681" s="52"/>
      <c r="BO1681" s="52"/>
      <c r="BP1681" s="52"/>
      <c r="BQ1681" s="52"/>
      <c r="BR1681" s="52"/>
      <c r="BS1681" s="52"/>
      <c r="BT1681" s="52"/>
      <c r="BU1681" s="52"/>
      <c r="BV1681" s="52"/>
      <c r="BW1681" s="52"/>
      <c r="BX1681" s="52"/>
      <c r="BY1681" s="52"/>
      <c r="BZ1681" s="52"/>
      <c r="CA1681" s="52"/>
      <c r="CB1681" s="52"/>
      <c r="CC1681" s="52"/>
      <c r="CD1681" s="52"/>
      <c r="CE1681" s="52"/>
      <c r="CF1681" s="52"/>
      <c r="CG1681" s="52"/>
      <c r="CH1681" s="52"/>
      <c r="CI1681" s="52"/>
      <c r="CJ1681" s="52"/>
      <c r="CK1681" s="52"/>
      <c r="CL1681" s="52"/>
      <c r="CM1681" s="52"/>
      <c r="CN1681" s="52"/>
      <c r="CO1681" s="52"/>
      <c r="CP1681" s="52"/>
      <c r="CQ1681" s="52"/>
      <c r="CR1681" s="52"/>
      <c r="CS1681" s="52"/>
      <c r="CT1681" s="52"/>
      <c r="CU1681" s="52"/>
      <c r="CV1681" s="52"/>
      <c r="CW1681" s="52"/>
      <c r="CX1681" s="52"/>
      <c r="CY1681" s="52"/>
      <c r="CZ1681" s="52"/>
      <c r="DA1681" s="52"/>
      <c r="DB1681" s="52"/>
      <c r="DC1681" s="52"/>
      <c r="DD1681" s="52"/>
      <c r="DE1681" s="52"/>
      <c r="DF1681" s="52"/>
      <c r="DG1681" s="52"/>
      <c r="DH1681" s="52"/>
      <c r="DI1681" s="52"/>
      <c r="DJ1681" s="52"/>
      <c r="DK1681" s="52"/>
      <c r="DL1681" s="52"/>
      <c r="DM1681" s="52"/>
      <c r="DN1681" s="52"/>
      <c r="DO1681" s="52"/>
      <c r="DP1681" s="52"/>
      <c r="DQ1681" s="52"/>
      <c r="DR1681" s="52"/>
      <c r="DS1681" s="52"/>
      <c r="DT1681" s="52"/>
      <c r="DU1681" s="52"/>
      <c r="DV1681" s="52"/>
      <c r="DW1681" s="52"/>
      <c r="DX1681" s="52"/>
      <c r="DY1681" s="52"/>
    </row>
    <row r="1682" spans="1:129" ht="20.100000000000001" customHeight="1" x14ac:dyDescent="0.25">
      <c r="A1682" s="22">
        <v>37601</v>
      </c>
      <c r="B1682" s="173" t="s">
        <v>72</v>
      </c>
      <c r="C1682" s="173"/>
      <c r="D1682" s="173"/>
      <c r="E1682" s="173"/>
      <c r="F1682" s="173"/>
      <c r="G1682" s="173"/>
      <c r="H1682" s="173"/>
      <c r="I1682" s="52"/>
      <c r="J1682" s="103"/>
      <c r="K1682" s="55"/>
      <c r="L1682" s="52"/>
      <c r="M1682" s="55"/>
      <c r="N1682" s="52"/>
      <c r="O1682" s="52"/>
      <c r="P1682" s="95"/>
      <c r="Q1682" s="52"/>
      <c r="R1682" s="52"/>
      <c r="S1682" s="52"/>
      <c r="T1682" s="52"/>
      <c r="U1682" s="52"/>
      <c r="V1682" s="52"/>
      <c r="W1682" s="52"/>
      <c r="X1682" s="52"/>
      <c r="Y1682" s="52"/>
      <c r="Z1682" s="52"/>
      <c r="AA1682" s="52"/>
      <c r="AB1682" s="52"/>
      <c r="AC1682" s="52"/>
      <c r="AD1682" s="52"/>
      <c r="AE1682" s="52"/>
      <c r="AF1682" s="52"/>
      <c r="AG1682" s="52"/>
      <c r="AH1682" s="52"/>
      <c r="AI1682" s="52"/>
      <c r="AJ1682" s="52"/>
      <c r="AK1682" s="52"/>
      <c r="AL1682" s="52"/>
      <c r="AM1682" s="52"/>
      <c r="AN1682" s="52"/>
      <c r="AO1682" s="52"/>
      <c r="AP1682" s="52"/>
      <c r="AQ1682" s="52"/>
      <c r="AR1682" s="52"/>
      <c r="AS1682" s="52"/>
      <c r="AT1682" s="52"/>
      <c r="AU1682" s="52"/>
      <c r="AV1682" s="52"/>
      <c r="AW1682" s="52"/>
      <c r="AX1682" s="52"/>
      <c r="AY1682" s="52"/>
      <c r="AZ1682" s="52"/>
      <c r="BA1682" s="52"/>
      <c r="BB1682" s="52"/>
      <c r="BC1682" s="52"/>
      <c r="BD1682" s="52"/>
      <c r="BE1682" s="52"/>
      <c r="BF1682" s="52"/>
      <c r="BG1682" s="52"/>
      <c r="BH1682" s="52"/>
      <c r="BI1682" s="52"/>
      <c r="BJ1682" s="52"/>
      <c r="BK1682" s="52"/>
      <c r="BL1682" s="52"/>
      <c r="BM1682" s="52"/>
      <c r="BN1682" s="52"/>
      <c r="BO1682" s="52"/>
      <c r="BP1682" s="52"/>
      <c r="BQ1682" s="52"/>
      <c r="BR1682" s="52"/>
      <c r="BS1682" s="52"/>
      <c r="BT1682" s="52"/>
      <c r="BU1682" s="52"/>
      <c r="BV1682" s="52"/>
      <c r="BW1682" s="52"/>
      <c r="BX1682" s="52"/>
      <c r="BY1682" s="52"/>
      <c r="BZ1682" s="52"/>
      <c r="CA1682" s="52"/>
      <c r="CB1682" s="52"/>
      <c r="CC1682" s="52"/>
      <c r="CD1682" s="52"/>
      <c r="CE1682" s="52"/>
      <c r="CF1682" s="52"/>
      <c r="CG1682" s="52"/>
      <c r="CH1682" s="52"/>
      <c r="CI1682" s="52"/>
      <c r="CJ1682" s="52"/>
      <c r="CK1682" s="52"/>
      <c r="CL1682" s="52"/>
      <c r="CM1682" s="52"/>
      <c r="CN1682" s="52"/>
      <c r="CO1682" s="52"/>
      <c r="CP1682" s="52"/>
      <c r="CQ1682" s="52"/>
      <c r="CR1682" s="52"/>
      <c r="CS1682" s="52"/>
      <c r="CT1682" s="52"/>
      <c r="CU1682" s="52"/>
      <c r="CV1682" s="52"/>
      <c r="CW1682" s="52"/>
      <c r="CX1682" s="52"/>
      <c r="CY1682" s="52"/>
      <c r="CZ1682" s="52"/>
      <c r="DA1682" s="52"/>
      <c r="DB1682" s="52"/>
      <c r="DC1682" s="52"/>
      <c r="DD1682" s="52"/>
      <c r="DE1682" s="52"/>
      <c r="DF1682" s="52"/>
      <c r="DG1682" s="52"/>
      <c r="DH1682" s="52"/>
      <c r="DI1682" s="52"/>
      <c r="DJ1682" s="52"/>
      <c r="DK1682" s="52"/>
      <c r="DL1682" s="52"/>
      <c r="DM1682" s="52"/>
      <c r="DN1682" s="52"/>
      <c r="DO1682" s="52"/>
      <c r="DP1682" s="52"/>
      <c r="DQ1682" s="52"/>
      <c r="DR1682" s="52"/>
      <c r="DS1682" s="52"/>
      <c r="DT1682" s="52"/>
      <c r="DU1682" s="52"/>
      <c r="DV1682" s="52"/>
      <c r="DW1682" s="52"/>
      <c r="DX1682" s="52"/>
      <c r="DY1682" s="52"/>
    </row>
    <row r="1683" spans="1:129" x14ac:dyDescent="0.25">
      <c r="D1683" s="23">
        <v>50000</v>
      </c>
      <c r="E1683" s="2">
        <v>12</v>
      </c>
      <c r="F1683" s="2"/>
      <c r="G1683" s="10">
        <f>D1683/E1683</f>
        <v>4166.666666666667</v>
      </c>
      <c r="I1683" s="52"/>
      <c r="J1683" s="103"/>
      <c r="K1683" s="55"/>
      <c r="L1683" s="52"/>
      <c r="M1683" s="55"/>
      <c r="N1683" s="52"/>
      <c r="O1683" s="52"/>
      <c r="P1683" s="95"/>
      <c r="Q1683" s="52"/>
      <c r="R1683" s="52"/>
      <c r="S1683" s="52"/>
      <c r="T1683" s="52"/>
      <c r="U1683" s="52"/>
      <c r="V1683" s="52"/>
      <c r="W1683" s="52"/>
      <c r="X1683" s="52"/>
      <c r="Y1683" s="52"/>
      <c r="Z1683" s="52"/>
      <c r="AA1683" s="52"/>
      <c r="AB1683" s="52"/>
      <c r="AC1683" s="52"/>
      <c r="AD1683" s="52"/>
      <c r="AE1683" s="52"/>
      <c r="AF1683" s="52"/>
      <c r="AG1683" s="52"/>
      <c r="AH1683" s="52"/>
      <c r="AI1683" s="52"/>
      <c r="AJ1683" s="52"/>
      <c r="AK1683" s="52"/>
      <c r="AL1683" s="52"/>
      <c r="AM1683" s="52"/>
      <c r="AN1683" s="52"/>
      <c r="AO1683" s="52"/>
      <c r="AP1683" s="52"/>
      <c r="AQ1683" s="52"/>
      <c r="AR1683" s="52"/>
      <c r="AS1683" s="52"/>
      <c r="AT1683" s="52"/>
      <c r="AU1683" s="52"/>
      <c r="AV1683" s="52"/>
      <c r="AW1683" s="52"/>
      <c r="AX1683" s="52"/>
      <c r="AY1683" s="52"/>
      <c r="AZ1683" s="52"/>
      <c r="BA1683" s="52"/>
      <c r="BB1683" s="52"/>
      <c r="BC1683" s="52"/>
      <c r="BD1683" s="52"/>
      <c r="BE1683" s="52"/>
      <c r="BF1683" s="52"/>
      <c r="BG1683" s="52"/>
      <c r="BH1683" s="52"/>
      <c r="BI1683" s="52"/>
      <c r="BJ1683" s="52"/>
      <c r="BK1683" s="52"/>
      <c r="BL1683" s="52"/>
      <c r="BM1683" s="52"/>
      <c r="BN1683" s="52"/>
      <c r="BO1683" s="52"/>
      <c r="BP1683" s="52"/>
      <c r="BQ1683" s="52"/>
      <c r="BR1683" s="52"/>
      <c r="BS1683" s="52"/>
      <c r="BT1683" s="52"/>
      <c r="BU1683" s="52"/>
      <c r="BV1683" s="52"/>
      <c r="BW1683" s="52"/>
      <c r="BX1683" s="52"/>
      <c r="BY1683" s="52"/>
      <c r="BZ1683" s="52"/>
      <c r="CA1683" s="52"/>
      <c r="CB1683" s="52"/>
      <c r="CC1683" s="52"/>
      <c r="CD1683" s="52"/>
      <c r="CE1683" s="52"/>
      <c r="CF1683" s="52"/>
      <c r="CG1683" s="52"/>
      <c r="CH1683" s="52"/>
      <c r="CI1683" s="52"/>
      <c r="CJ1683" s="52"/>
      <c r="CK1683" s="52"/>
      <c r="CL1683" s="52"/>
      <c r="CM1683" s="52"/>
      <c r="CN1683" s="52"/>
      <c r="CO1683" s="52"/>
      <c r="CP1683" s="52"/>
      <c r="CQ1683" s="52"/>
      <c r="CR1683" s="52"/>
      <c r="CS1683" s="52"/>
      <c r="CT1683" s="52"/>
      <c r="CU1683" s="52"/>
      <c r="CV1683" s="52"/>
      <c r="CW1683" s="52"/>
      <c r="CX1683" s="52"/>
      <c r="CY1683" s="52"/>
      <c r="CZ1683" s="52"/>
      <c r="DA1683" s="52"/>
      <c r="DB1683" s="52"/>
      <c r="DC1683" s="52"/>
      <c r="DD1683" s="52"/>
      <c r="DE1683" s="52"/>
      <c r="DF1683" s="52"/>
      <c r="DG1683" s="52"/>
      <c r="DH1683" s="52"/>
      <c r="DI1683" s="52"/>
      <c r="DJ1683" s="52"/>
      <c r="DK1683" s="52"/>
      <c r="DL1683" s="52"/>
      <c r="DM1683" s="52"/>
      <c r="DN1683" s="52"/>
      <c r="DO1683" s="52"/>
      <c r="DP1683" s="52"/>
      <c r="DQ1683" s="52"/>
      <c r="DR1683" s="52"/>
      <c r="DS1683" s="52"/>
      <c r="DT1683" s="52"/>
      <c r="DU1683" s="52"/>
      <c r="DV1683" s="52"/>
      <c r="DW1683" s="52"/>
      <c r="DX1683" s="52"/>
      <c r="DY1683" s="52"/>
    </row>
    <row r="1684" spans="1:129" s="20" customFormat="1" ht="20.100000000000001" customHeight="1" x14ac:dyDescent="0.25">
      <c r="B1684" s="22" t="s">
        <v>1</v>
      </c>
      <c r="C1684" s="22"/>
      <c r="D1684" s="24" t="s">
        <v>2</v>
      </c>
      <c r="E1684" s="25"/>
      <c r="F1684" s="31" t="s">
        <v>3</v>
      </c>
      <c r="G1684" s="26"/>
      <c r="I1684" s="52"/>
      <c r="J1684" s="103"/>
      <c r="K1684" s="55"/>
      <c r="L1684" s="52"/>
      <c r="M1684" s="55"/>
      <c r="N1684" s="52"/>
      <c r="O1684" s="52"/>
      <c r="P1684" s="95"/>
      <c r="Q1684" s="52"/>
      <c r="R1684" s="96"/>
      <c r="S1684" s="96"/>
      <c r="T1684" s="96"/>
      <c r="U1684" s="96"/>
      <c r="V1684" s="96"/>
      <c r="W1684" s="96"/>
      <c r="X1684" s="96"/>
      <c r="Y1684" s="96"/>
      <c r="Z1684" s="96"/>
      <c r="AA1684" s="96"/>
      <c r="AB1684" s="96"/>
      <c r="AC1684" s="96"/>
      <c r="AD1684" s="96"/>
      <c r="AE1684" s="96"/>
      <c r="AF1684" s="96"/>
      <c r="AG1684" s="96"/>
      <c r="AH1684" s="96"/>
      <c r="AI1684" s="96"/>
      <c r="AJ1684" s="96"/>
      <c r="AK1684" s="96"/>
      <c r="AL1684" s="96"/>
      <c r="AM1684" s="96"/>
      <c r="AN1684" s="96"/>
      <c r="AO1684" s="96"/>
      <c r="AP1684" s="96"/>
      <c r="AQ1684" s="96"/>
      <c r="AR1684" s="96"/>
      <c r="AS1684" s="96"/>
      <c r="AT1684" s="96"/>
      <c r="AU1684" s="96"/>
      <c r="AV1684" s="96"/>
      <c r="AW1684" s="96"/>
      <c r="AX1684" s="96"/>
      <c r="AY1684" s="96"/>
      <c r="AZ1684" s="96"/>
      <c r="BA1684" s="96"/>
      <c r="BB1684" s="96"/>
      <c r="BC1684" s="96"/>
      <c r="BD1684" s="96"/>
      <c r="BE1684" s="96"/>
      <c r="BF1684" s="96"/>
      <c r="BG1684" s="96"/>
      <c r="BH1684" s="96"/>
      <c r="BI1684" s="96"/>
      <c r="BJ1684" s="96"/>
      <c r="BK1684" s="96"/>
      <c r="BL1684" s="96"/>
      <c r="BM1684" s="96"/>
      <c r="BN1684" s="96"/>
      <c r="BO1684" s="96"/>
      <c r="BP1684" s="96"/>
      <c r="BQ1684" s="96"/>
      <c r="BR1684" s="96"/>
      <c r="BS1684" s="96"/>
      <c r="BT1684" s="96"/>
      <c r="BU1684" s="96"/>
      <c r="BV1684" s="96"/>
      <c r="BW1684" s="96"/>
      <c r="BX1684" s="96"/>
      <c r="BY1684" s="96"/>
      <c r="BZ1684" s="96"/>
      <c r="CA1684" s="96"/>
      <c r="CB1684" s="96"/>
      <c r="CC1684" s="96"/>
      <c r="CD1684" s="96"/>
      <c r="CE1684" s="96"/>
      <c r="CF1684" s="96"/>
      <c r="CG1684" s="96"/>
      <c r="CH1684" s="96"/>
      <c r="CI1684" s="96"/>
      <c r="CJ1684" s="96"/>
      <c r="CK1684" s="96"/>
      <c r="CL1684" s="96"/>
      <c r="CM1684" s="96"/>
      <c r="CN1684" s="96"/>
      <c r="CO1684" s="96"/>
      <c r="CP1684" s="96"/>
      <c r="CQ1684" s="96"/>
      <c r="CR1684" s="96"/>
      <c r="CS1684" s="96"/>
      <c r="CT1684" s="96"/>
      <c r="CU1684" s="96"/>
      <c r="CV1684" s="96"/>
      <c r="CW1684" s="96"/>
      <c r="CX1684" s="96"/>
      <c r="CY1684" s="96"/>
      <c r="CZ1684" s="96"/>
      <c r="DA1684" s="96"/>
      <c r="DB1684" s="96"/>
      <c r="DC1684" s="96"/>
      <c r="DD1684" s="96"/>
      <c r="DE1684" s="96"/>
      <c r="DF1684" s="96"/>
      <c r="DG1684" s="96"/>
      <c r="DH1684" s="96"/>
      <c r="DI1684" s="96"/>
      <c r="DJ1684" s="96"/>
      <c r="DK1684" s="96"/>
      <c r="DL1684" s="96"/>
      <c r="DM1684" s="96"/>
      <c r="DN1684" s="96"/>
      <c r="DO1684" s="96"/>
      <c r="DP1684" s="96"/>
      <c r="DQ1684" s="96"/>
      <c r="DR1684" s="96"/>
      <c r="DS1684" s="96"/>
      <c r="DT1684" s="96"/>
      <c r="DU1684" s="96"/>
      <c r="DV1684" s="96"/>
      <c r="DW1684" s="96"/>
      <c r="DX1684" s="96"/>
      <c r="DY1684" s="96"/>
    </row>
    <row r="1685" spans="1:129" x14ac:dyDescent="0.25">
      <c r="A1685" s="19" t="s">
        <v>4</v>
      </c>
      <c r="B1685" s="5">
        <v>0</v>
      </c>
      <c r="D1685" s="5">
        <f>B1685-F1685</f>
        <v>0</v>
      </c>
      <c r="F1685" s="5">
        <f>SUM(H1685:S1685)</f>
        <v>0</v>
      </c>
      <c r="I1685" s="96"/>
      <c r="J1685" s="95"/>
      <c r="K1685" s="107"/>
      <c r="L1685" s="96"/>
      <c r="M1685" s="107"/>
      <c r="N1685" s="96"/>
      <c r="O1685" s="96"/>
      <c r="P1685" s="95"/>
      <c r="Q1685" s="96"/>
      <c r="R1685" s="52"/>
      <c r="S1685" s="52"/>
      <c r="T1685" s="52"/>
      <c r="U1685" s="52"/>
      <c r="V1685" s="52"/>
      <c r="W1685" s="52"/>
      <c r="X1685" s="52"/>
      <c r="Y1685" s="52"/>
      <c r="Z1685" s="52"/>
      <c r="AA1685" s="52"/>
      <c r="AB1685" s="52"/>
      <c r="AC1685" s="52"/>
      <c r="AD1685" s="52"/>
      <c r="AE1685" s="52"/>
      <c r="AF1685" s="52"/>
      <c r="AG1685" s="52"/>
      <c r="AH1685" s="52"/>
      <c r="AI1685" s="52"/>
      <c r="AJ1685" s="52"/>
      <c r="AK1685" s="52"/>
      <c r="AL1685" s="52"/>
      <c r="AM1685" s="52"/>
      <c r="AN1685" s="52"/>
      <c r="AO1685" s="52"/>
      <c r="AP1685" s="52"/>
      <c r="AQ1685" s="52"/>
      <c r="AR1685" s="52"/>
      <c r="AS1685" s="52"/>
      <c r="AT1685" s="52"/>
      <c r="AU1685" s="52"/>
      <c r="AV1685" s="52"/>
      <c r="AW1685" s="52"/>
      <c r="AX1685" s="52"/>
      <c r="AY1685" s="52"/>
      <c r="AZ1685" s="52"/>
      <c r="BA1685" s="52"/>
      <c r="BB1685" s="52"/>
      <c r="BC1685" s="52"/>
      <c r="BD1685" s="52"/>
      <c r="BE1685" s="52"/>
      <c r="BF1685" s="52"/>
      <c r="BG1685" s="52"/>
      <c r="BH1685" s="52"/>
      <c r="BI1685" s="52"/>
      <c r="BJ1685" s="52"/>
      <c r="BK1685" s="52"/>
      <c r="BL1685" s="52"/>
      <c r="BM1685" s="52"/>
      <c r="BN1685" s="52"/>
      <c r="BO1685" s="52"/>
      <c r="BP1685" s="52"/>
      <c r="BQ1685" s="52"/>
      <c r="BR1685" s="52"/>
      <c r="BS1685" s="52"/>
      <c r="BT1685" s="52"/>
      <c r="BU1685" s="52"/>
      <c r="BV1685" s="52"/>
      <c r="BW1685" s="52"/>
      <c r="BX1685" s="52"/>
      <c r="BY1685" s="52"/>
      <c r="BZ1685" s="52"/>
      <c r="CA1685" s="52"/>
      <c r="CB1685" s="52"/>
      <c r="CC1685" s="52"/>
      <c r="CD1685" s="52"/>
      <c r="CE1685" s="52"/>
      <c r="CF1685" s="52"/>
      <c r="CG1685" s="52"/>
      <c r="CH1685" s="52"/>
      <c r="CI1685" s="52"/>
      <c r="CJ1685" s="52"/>
      <c r="CK1685" s="52"/>
      <c r="CL1685" s="52"/>
      <c r="CM1685" s="52"/>
      <c r="CN1685" s="52"/>
      <c r="CO1685" s="52"/>
      <c r="CP1685" s="52"/>
      <c r="CQ1685" s="52"/>
      <c r="CR1685" s="52"/>
      <c r="CS1685" s="52"/>
      <c r="CT1685" s="52"/>
      <c r="CU1685" s="52"/>
      <c r="CV1685" s="52"/>
      <c r="CW1685" s="52"/>
      <c r="CX1685" s="52"/>
      <c r="CY1685" s="52"/>
      <c r="CZ1685" s="52"/>
      <c r="DA1685" s="52"/>
      <c r="DB1685" s="52"/>
      <c r="DC1685" s="52"/>
      <c r="DD1685" s="52"/>
      <c r="DE1685" s="52"/>
      <c r="DF1685" s="52"/>
      <c r="DG1685" s="52"/>
      <c r="DH1685" s="52"/>
      <c r="DI1685" s="52"/>
      <c r="DJ1685" s="52"/>
      <c r="DK1685" s="52"/>
      <c r="DL1685" s="52"/>
      <c r="DM1685" s="52"/>
      <c r="DN1685" s="52"/>
      <c r="DO1685" s="52"/>
      <c r="DP1685" s="52"/>
      <c r="DQ1685" s="52"/>
      <c r="DR1685" s="52"/>
      <c r="DS1685" s="52"/>
      <c r="DT1685" s="52"/>
      <c r="DU1685" s="52"/>
      <c r="DV1685" s="52"/>
      <c r="DW1685" s="52"/>
      <c r="DX1685" s="52"/>
      <c r="DY1685" s="52"/>
    </row>
    <row r="1686" spans="1:129" x14ac:dyDescent="0.25">
      <c r="A1686" s="19" t="s">
        <v>5</v>
      </c>
      <c r="B1686" s="5">
        <v>0</v>
      </c>
      <c r="D1686" s="5">
        <f t="shared" ref="D1686:D1696" si="265">B1686-F1686</f>
        <v>0</v>
      </c>
      <c r="F1686" s="5">
        <f t="shared" ref="F1686:F1696" si="266">SUM(H1686:S1686)</f>
        <v>0</v>
      </c>
      <c r="I1686" s="52"/>
      <c r="J1686" s="103"/>
      <c r="K1686" s="55"/>
      <c r="L1686" s="52"/>
      <c r="M1686" s="55"/>
      <c r="N1686" s="52"/>
      <c r="O1686" s="52"/>
      <c r="P1686" s="95"/>
      <c r="Q1686" s="52"/>
      <c r="R1686" s="52"/>
      <c r="S1686" s="52"/>
      <c r="T1686" s="52"/>
      <c r="U1686" s="52"/>
      <c r="V1686" s="52"/>
      <c r="W1686" s="52"/>
      <c r="X1686" s="52"/>
      <c r="Y1686" s="52"/>
      <c r="Z1686" s="52"/>
      <c r="AA1686" s="52"/>
      <c r="AB1686" s="52"/>
      <c r="AC1686" s="52"/>
      <c r="AD1686" s="52"/>
      <c r="AE1686" s="52"/>
      <c r="AF1686" s="52"/>
      <c r="AG1686" s="52"/>
      <c r="AH1686" s="52"/>
      <c r="AI1686" s="52"/>
      <c r="AJ1686" s="52"/>
      <c r="AK1686" s="52"/>
      <c r="AL1686" s="52"/>
      <c r="AM1686" s="52"/>
      <c r="AN1686" s="52"/>
      <c r="AO1686" s="52"/>
      <c r="AP1686" s="52"/>
      <c r="AQ1686" s="52"/>
      <c r="AR1686" s="52"/>
      <c r="AS1686" s="52"/>
      <c r="AT1686" s="52"/>
      <c r="AU1686" s="52"/>
      <c r="AV1686" s="52"/>
      <c r="AW1686" s="52"/>
      <c r="AX1686" s="52"/>
      <c r="AY1686" s="52"/>
      <c r="AZ1686" s="52"/>
      <c r="BA1686" s="52"/>
      <c r="BB1686" s="52"/>
      <c r="BC1686" s="52"/>
      <c r="BD1686" s="52"/>
      <c r="BE1686" s="52"/>
      <c r="BF1686" s="52"/>
      <c r="BG1686" s="52"/>
      <c r="BH1686" s="52"/>
      <c r="BI1686" s="52"/>
      <c r="BJ1686" s="52"/>
      <c r="BK1686" s="52"/>
      <c r="BL1686" s="52"/>
      <c r="BM1686" s="52"/>
      <c r="BN1686" s="52"/>
      <c r="BO1686" s="52"/>
      <c r="BP1686" s="52"/>
      <c r="BQ1686" s="52"/>
      <c r="BR1686" s="52"/>
      <c r="BS1686" s="52"/>
      <c r="BT1686" s="52"/>
      <c r="BU1686" s="52"/>
      <c r="BV1686" s="52"/>
      <c r="BW1686" s="52"/>
      <c r="BX1686" s="52"/>
      <c r="BY1686" s="52"/>
      <c r="BZ1686" s="52"/>
      <c r="CA1686" s="52"/>
      <c r="CB1686" s="52"/>
      <c r="CC1686" s="52"/>
      <c r="CD1686" s="52"/>
      <c r="CE1686" s="52"/>
      <c r="CF1686" s="52"/>
      <c r="CG1686" s="52"/>
      <c r="CH1686" s="52"/>
      <c r="CI1686" s="52"/>
      <c r="CJ1686" s="52"/>
      <c r="CK1686" s="52"/>
      <c r="CL1686" s="52"/>
      <c r="CM1686" s="52"/>
      <c r="CN1686" s="52"/>
      <c r="CO1686" s="52"/>
      <c r="CP1686" s="52"/>
      <c r="CQ1686" s="52"/>
      <c r="CR1686" s="52"/>
      <c r="CS1686" s="52"/>
      <c r="CT1686" s="52"/>
      <c r="CU1686" s="52"/>
      <c r="CV1686" s="52"/>
      <c r="CW1686" s="52"/>
      <c r="CX1686" s="52"/>
      <c r="CY1686" s="52"/>
      <c r="CZ1686" s="52"/>
      <c r="DA1686" s="52"/>
      <c r="DB1686" s="52"/>
      <c r="DC1686" s="52"/>
      <c r="DD1686" s="52"/>
      <c r="DE1686" s="52"/>
      <c r="DF1686" s="52"/>
      <c r="DG1686" s="52"/>
      <c r="DH1686" s="52"/>
      <c r="DI1686" s="52"/>
      <c r="DJ1686" s="52"/>
      <c r="DK1686" s="52"/>
      <c r="DL1686" s="52"/>
      <c r="DM1686" s="52"/>
      <c r="DN1686" s="52"/>
      <c r="DO1686" s="52"/>
      <c r="DP1686" s="52"/>
      <c r="DQ1686" s="52"/>
      <c r="DR1686" s="52"/>
      <c r="DS1686" s="52"/>
      <c r="DT1686" s="52"/>
      <c r="DU1686" s="52"/>
      <c r="DV1686" s="52"/>
      <c r="DW1686" s="52"/>
      <c r="DX1686" s="52"/>
      <c r="DY1686" s="52"/>
    </row>
    <row r="1687" spans="1:129" x14ac:dyDescent="0.25">
      <c r="A1687" s="19" t="s">
        <v>6</v>
      </c>
      <c r="B1687" s="5">
        <v>0</v>
      </c>
      <c r="D1687" s="5">
        <f t="shared" si="265"/>
        <v>0</v>
      </c>
      <c r="F1687" s="5">
        <f t="shared" si="266"/>
        <v>0</v>
      </c>
      <c r="I1687" s="52"/>
      <c r="J1687" s="103"/>
      <c r="K1687" s="55"/>
      <c r="L1687" s="52"/>
      <c r="M1687" s="55"/>
      <c r="N1687" s="52"/>
      <c r="O1687" s="52"/>
      <c r="P1687" s="95"/>
      <c r="Q1687" s="52"/>
      <c r="R1687" s="52"/>
      <c r="S1687" s="52"/>
      <c r="T1687" s="52"/>
      <c r="U1687" s="52"/>
      <c r="V1687" s="52"/>
      <c r="W1687" s="52"/>
      <c r="X1687" s="52"/>
      <c r="Y1687" s="52"/>
      <c r="Z1687" s="52"/>
      <c r="AA1687" s="52"/>
      <c r="AB1687" s="52"/>
      <c r="AC1687" s="52"/>
      <c r="AD1687" s="52"/>
      <c r="AE1687" s="52"/>
      <c r="AF1687" s="52"/>
      <c r="AG1687" s="52"/>
      <c r="AH1687" s="52"/>
      <c r="AI1687" s="52"/>
      <c r="AJ1687" s="52"/>
      <c r="AK1687" s="52"/>
      <c r="AL1687" s="52"/>
      <c r="AM1687" s="52"/>
      <c r="AN1687" s="52"/>
      <c r="AO1687" s="52"/>
      <c r="AP1687" s="52"/>
      <c r="AQ1687" s="52"/>
      <c r="AR1687" s="52"/>
      <c r="AS1687" s="52"/>
      <c r="AT1687" s="52"/>
      <c r="AU1687" s="52"/>
      <c r="AV1687" s="52"/>
      <c r="AW1687" s="52"/>
      <c r="AX1687" s="52"/>
      <c r="AY1687" s="52"/>
      <c r="AZ1687" s="52"/>
      <c r="BA1687" s="52"/>
      <c r="BB1687" s="52"/>
      <c r="BC1687" s="52"/>
      <c r="BD1687" s="52"/>
      <c r="BE1687" s="52"/>
      <c r="BF1687" s="52"/>
      <c r="BG1687" s="52"/>
      <c r="BH1687" s="52"/>
      <c r="BI1687" s="52"/>
      <c r="BJ1687" s="52"/>
      <c r="BK1687" s="52"/>
      <c r="BL1687" s="52"/>
      <c r="BM1687" s="52"/>
      <c r="BN1687" s="52"/>
      <c r="BO1687" s="52"/>
      <c r="BP1687" s="52"/>
      <c r="BQ1687" s="52"/>
      <c r="BR1687" s="52"/>
      <c r="BS1687" s="52"/>
      <c r="BT1687" s="52"/>
      <c r="BU1687" s="52"/>
      <c r="BV1687" s="52"/>
      <c r="BW1687" s="52"/>
      <c r="BX1687" s="52"/>
      <c r="BY1687" s="52"/>
      <c r="BZ1687" s="52"/>
      <c r="CA1687" s="52"/>
      <c r="CB1687" s="52"/>
      <c r="CC1687" s="52"/>
      <c r="CD1687" s="52"/>
      <c r="CE1687" s="52"/>
      <c r="CF1687" s="52"/>
      <c r="CG1687" s="52"/>
      <c r="CH1687" s="52"/>
      <c r="CI1687" s="52"/>
      <c r="CJ1687" s="52"/>
      <c r="CK1687" s="52"/>
      <c r="CL1687" s="52"/>
      <c r="CM1687" s="52"/>
      <c r="CN1687" s="52"/>
      <c r="CO1687" s="52"/>
      <c r="CP1687" s="52"/>
      <c r="CQ1687" s="52"/>
      <c r="CR1687" s="52"/>
      <c r="CS1687" s="52"/>
      <c r="CT1687" s="52"/>
      <c r="CU1687" s="52"/>
      <c r="CV1687" s="52"/>
      <c r="CW1687" s="52"/>
      <c r="CX1687" s="52"/>
      <c r="CY1687" s="52"/>
      <c r="CZ1687" s="52"/>
      <c r="DA1687" s="52"/>
      <c r="DB1687" s="52"/>
      <c r="DC1687" s="52"/>
      <c r="DD1687" s="52"/>
      <c r="DE1687" s="52"/>
      <c r="DF1687" s="52"/>
      <c r="DG1687" s="52"/>
      <c r="DH1687" s="52"/>
      <c r="DI1687" s="52"/>
      <c r="DJ1687" s="52"/>
      <c r="DK1687" s="52"/>
      <c r="DL1687" s="52"/>
      <c r="DM1687" s="52"/>
      <c r="DN1687" s="52"/>
      <c r="DO1687" s="52"/>
      <c r="DP1687" s="52"/>
      <c r="DQ1687" s="52"/>
      <c r="DR1687" s="52"/>
      <c r="DS1687" s="52"/>
      <c r="DT1687" s="52"/>
      <c r="DU1687" s="52"/>
      <c r="DV1687" s="52"/>
      <c r="DW1687" s="52"/>
      <c r="DX1687" s="52"/>
      <c r="DY1687" s="52"/>
    </row>
    <row r="1688" spans="1:129" x14ac:dyDescent="0.25">
      <c r="A1688" s="19" t="s">
        <v>7</v>
      </c>
      <c r="B1688" s="5">
        <v>0</v>
      </c>
      <c r="D1688" s="5">
        <f t="shared" si="265"/>
        <v>0</v>
      </c>
      <c r="F1688" s="5">
        <f t="shared" si="266"/>
        <v>0</v>
      </c>
      <c r="I1688" s="52"/>
      <c r="J1688" s="103"/>
      <c r="K1688" s="55"/>
      <c r="L1688" s="52"/>
      <c r="M1688" s="55"/>
      <c r="N1688" s="52"/>
      <c r="O1688" s="52"/>
      <c r="P1688" s="95"/>
      <c r="Q1688" s="52"/>
      <c r="R1688" s="52"/>
      <c r="S1688" s="52"/>
      <c r="T1688" s="52"/>
      <c r="U1688" s="52"/>
      <c r="V1688" s="52"/>
      <c r="W1688" s="52"/>
      <c r="X1688" s="52"/>
      <c r="Y1688" s="52"/>
      <c r="Z1688" s="52"/>
      <c r="AA1688" s="52"/>
      <c r="AB1688" s="52"/>
      <c r="AC1688" s="52"/>
      <c r="AD1688" s="52"/>
      <c r="AE1688" s="52"/>
      <c r="AF1688" s="52"/>
      <c r="AG1688" s="52"/>
      <c r="AH1688" s="52"/>
      <c r="AI1688" s="52"/>
      <c r="AJ1688" s="52"/>
      <c r="AK1688" s="52"/>
      <c r="AL1688" s="52"/>
      <c r="AM1688" s="52"/>
      <c r="AN1688" s="52"/>
      <c r="AO1688" s="52"/>
      <c r="AP1688" s="52"/>
      <c r="AQ1688" s="52"/>
      <c r="AR1688" s="52"/>
      <c r="AS1688" s="52"/>
      <c r="AT1688" s="52"/>
      <c r="AU1688" s="52"/>
      <c r="AV1688" s="52"/>
      <c r="AW1688" s="52"/>
      <c r="AX1688" s="52"/>
      <c r="AY1688" s="52"/>
      <c r="AZ1688" s="52"/>
      <c r="BA1688" s="52"/>
      <c r="BB1688" s="52"/>
      <c r="BC1688" s="52"/>
      <c r="BD1688" s="52"/>
      <c r="BE1688" s="52"/>
      <c r="BF1688" s="52"/>
      <c r="BG1688" s="52"/>
      <c r="BH1688" s="52"/>
      <c r="BI1688" s="52"/>
      <c r="BJ1688" s="52"/>
      <c r="BK1688" s="52"/>
      <c r="BL1688" s="52"/>
      <c r="BM1688" s="52"/>
      <c r="BN1688" s="52"/>
      <c r="BO1688" s="52"/>
      <c r="BP1688" s="52"/>
      <c r="BQ1688" s="52"/>
      <c r="BR1688" s="52"/>
      <c r="BS1688" s="52"/>
      <c r="BT1688" s="52"/>
      <c r="BU1688" s="52"/>
      <c r="BV1688" s="52"/>
      <c r="BW1688" s="52"/>
      <c r="BX1688" s="52"/>
      <c r="BY1688" s="52"/>
      <c r="BZ1688" s="52"/>
      <c r="CA1688" s="52"/>
      <c r="CB1688" s="52"/>
      <c r="CC1688" s="52"/>
      <c r="CD1688" s="52"/>
      <c r="CE1688" s="52"/>
      <c r="CF1688" s="52"/>
      <c r="CG1688" s="52"/>
      <c r="CH1688" s="52"/>
      <c r="CI1688" s="52"/>
      <c r="CJ1688" s="52"/>
      <c r="CK1688" s="52"/>
      <c r="CL1688" s="52"/>
      <c r="CM1688" s="52"/>
      <c r="CN1688" s="52"/>
      <c r="CO1688" s="52"/>
      <c r="CP1688" s="52"/>
      <c r="CQ1688" s="52"/>
      <c r="CR1688" s="52"/>
      <c r="CS1688" s="52"/>
      <c r="CT1688" s="52"/>
      <c r="CU1688" s="52"/>
      <c r="CV1688" s="52"/>
      <c r="CW1688" s="52"/>
      <c r="CX1688" s="52"/>
      <c r="CY1688" s="52"/>
      <c r="CZ1688" s="52"/>
      <c r="DA1688" s="52"/>
      <c r="DB1688" s="52"/>
      <c r="DC1688" s="52"/>
      <c r="DD1688" s="52"/>
      <c r="DE1688" s="52"/>
      <c r="DF1688" s="52"/>
      <c r="DG1688" s="52"/>
      <c r="DH1688" s="52"/>
      <c r="DI1688" s="52"/>
      <c r="DJ1688" s="52"/>
      <c r="DK1688" s="52"/>
      <c r="DL1688" s="52"/>
      <c r="DM1688" s="52"/>
      <c r="DN1688" s="52"/>
      <c r="DO1688" s="52"/>
      <c r="DP1688" s="52"/>
      <c r="DQ1688" s="52"/>
      <c r="DR1688" s="52"/>
      <c r="DS1688" s="52"/>
      <c r="DT1688" s="52"/>
      <c r="DU1688" s="52"/>
      <c r="DV1688" s="52"/>
      <c r="DW1688" s="52"/>
      <c r="DX1688" s="52"/>
      <c r="DY1688" s="52"/>
    </row>
    <row r="1689" spans="1:129" x14ac:dyDescent="0.25">
      <c r="A1689" s="19" t="s">
        <v>55</v>
      </c>
      <c r="B1689" s="5">
        <v>0</v>
      </c>
      <c r="D1689" s="5">
        <f t="shared" si="265"/>
        <v>0</v>
      </c>
      <c r="F1689" s="5">
        <f t="shared" si="266"/>
        <v>0</v>
      </c>
      <c r="I1689" s="52"/>
      <c r="J1689" s="103"/>
      <c r="K1689" s="55"/>
      <c r="L1689" s="52"/>
      <c r="M1689" s="55"/>
      <c r="N1689" s="52"/>
      <c r="O1689" s="52"/>
      <c r="P1689" s="95"/>
      <c r="Q1689" s="52"/>
      <c r="R1689" s="52"/>
      <c r="S1689" s="52"/>
      <c r="T1689" s="52"/>
      <c r="U1689" s="52"/>
      <c r="V1689" s="52"/>
      <c r="W1689" s="52"/>
      <c r="X1689" s="52"/>
      <c r="Y1689" s="52"/>
      <c r="Z1689" s="52"/>
      <c r="AA1689" s="52"/>
      <c r="AB1689" s="52"/>
      <c r="AC1689" s="52"/>
      <c r="AD1689" s="52"/>
      <c r="AE1689" s="52"/>
      <c r="AF1689" s="52"/>
      <c r="AG1689" s="52"/>
      <c r="AH1689" s="52"/>
      <c r="AI1689" s="52"/>
      <c r="AJ1689" s="52"/>
      <c r="AK1689" s="52"/>
      <c r="AL1689" s="52"/>
      <c r="AM1689" s="52"/>
      <c r="AN1689" s="52"/>
      <c r="AO1689" s="52"/>
      <c r="AP1689" s="52"/>
      <c r="AQ1689" s="52"/>
      <c r="AR1689" s="52"/>
      <c r="AS1689" s="52"/>
      <c r="AT1689" s="52"/>
      <c r="AU1689" s="52"/>
      <c r="AV1689" s="52"/>
      <c r="AW1689" s="52"/>
      <c r="AX1689" s="52"/>
      <c r="AY1689" s="52"/>
      <c r="AZ1689" s="52"/>
      <c r="BA1689" s="52"/>
      <c r="BB1689" s="52"/>
      <c r="BC1689" s="52"/>
      <c r="BD1689" s="52"/>
      <c r="BE1689" s="52"/>
      <c r="BF1689" s="52"/>
      <c r="BG1689" s="52"/>
      <c r="BH1689" s="52"/>
      <c r="BI1689" s="52"/>
      <c r="BJ1689" s="52"/>
      <c r="BK1689" s="52"/>
      <c r="BL1689" s="52"/>
      <c r="BM1689" s="52"/>
      <c r="BN1689" s="52"/>
      <c r="BO1689" s="52"/>
      <c r="BP1689" s="52"/>
      <c r="BQ1689" s="52"/>
      <c r="BR1689" s="52"/>
      <c r="BS1689" s="52"/>
      <c r="BT1689" s="52"/>
      <c r="BU1689" s="52"/>
      <c r="BV1689" s="52"/>
      <c r="BW1689" s="52"/>
      <c r="BX1689" s="52"/>
      <c r="BY1689" s="52"/>
      <c r="BZ1689" s="52"/>
      <c r="CA1689" s="52"/>
      <c r="CB1689" s="52"/>
      <c r="CC1689" s="52"/>
      <c r="CD1689" s="52"/>
      <c r="CE1689" s="52"/>
      <c r="CF1689" s="52"/>
      <c r="CG1689" s="52"/>
      <c r="CH1689" s="52"/>
      <c r="CI1689" s="52"/>
      <c r="CJ1689" s="52"/>
      <c r="CK1689" s="52"/>
      <c r="CL1689" s="52"/>
      <c r="CM1689" s="52"/>
      <c r="CN1689" s="52"/>
      <c r="CO1689" s="52"/>
      <c r="CP1689" s="52"/>
      <c r="CQ1689" s="52"/>
      <c r="CR1689" s="52"/>
      <c r="CS1689" s="52"/>
      <c r="CT1689" s="52"/>
      <c r="CU1689" s="52"/>
      <c r="CV1689" s="52"/>
      <c r="CW1689" s="52"/>
      <c r="CX1689" s="52"/>
      <c r="CY1689" s="52"/>
      <c r="CZ1689" s="52"/>
      <c r="DA1689" s="52"/>
      <c r="DB1689" s="52"/>
      <c r="DC1689" s="52"/>
      <c r="DD1689" s="52"/>
      <c r="DE1689" s="52"/>
      <c r="DF1689" s="52"/>
      <c r="DG1689" s="52"/>
      <c r="DH1689" s="52"/>
      <c r="DI1689" s="52"/>
      <c r="DJ1689" s="52"/>
      <c r="DK1689" s="52"/>
      <c r="DL1689" s="52"/>
      <c r="DM1689" s="52"/>
      <c r="DN1689" s="52"/>
      <c r="DO1689" s="52"/>
      <c r="DP1689" s="52"/>
      <c r="DQ1689" s="52"/>
      <c r="DR1689" s="52"/>
      <c r="DS1689" s="52"/>
      <c r="DT1689" s="52"/>
      <c r="DU1689" s="52"/>
      <c r="DV1689" s="52"/>
      <c r="DW1689" s="52"/>
      <c r="DX1689" s="52"/>
      <c r="DY1689" s="52"/>
    </row>
    <row r="1690" spans="1:129" x14ac:dyDescent="0.25">
      <c r="A1690" s="19" t="s">
        <v>9</v>
      </c>
      <c r="B1690" s="5">
        <v>0</v>
      </c>
      <c r="D1690" s="5">
        <f t="shared" si="265"/>
        <v>0</v>
      </c>
      <c r="F1690" s="5">
        <f t="shared" si="266"/>
        <v>0</v>
      </c>
      <c r="I1690" s="52"/>
      <c r="J1690" s="103"/>
      <c r="K1690" s="55"/>
      <c r="L1690" s="52"/>
      <c r="M1690" s="55"/>
      <c r="N1690" s="52"/>
      <c r="O1690" s="52"/>
      <c r="P1690" s="95"/>
      <c r="Q1690" s="52"/>
      <c r="R1690" s="52"/>
      <c r="S1690" s="52"/>
      <c r="T1690" s="52"/>
      <c r="U1690" s="52"/>
      <c r="V1690" s="52"/>
      <c r="W1690" s="52"/>
      <c r="X1690" s="52"/>
      <c r="Y1690" s="52"/>
      <c r="Z1690" s="52"/>
      <c r="AA1690" s="52"/>
      <c r="AB1690" s="52"/>
      <c r="AC1690" s="52"/>
      <c r="AD1690" s="52"/>
      <c r="AE1690" s="52"/>
      <c r="AF1690" s="52"/>
      <c r="AG1690" s="52"/>
      <c r="AH1690" s="52"/>
      <c r="AI1690" s="52"/>
      <c r="AJ1690" s="52"/>
      <c r="AK1690" s="52"/>
      <c r="AL1690" s="52"/>
      <c r="AM1690" s="52"/>
      <c r="AN1690" s="52"/>
      <c r="AO1690" s="52"/>
      <c r="AP1690" s="52"/>
      <c r="AQ1690" s="52"/>
      <c r="AR1690" s="52"/>
      <c r="AS1690" s="52"/>
      <c r="AT1690" s="52"/>
      <c r="AU1690" s="52"/>
      <c r="AV1690" s="52"/>
      <c r="AW1690" s="52"/>
      <c r="AX1690" s="52"/>
      <c r="AY1690" s="52"/>
      <c r="AZ1690" s="52"/>
      <c r="BA1690" s="52"/>
      <c r="BB1690" s="52"/>
      <c r="BC1690" s="52"/>
      <c r="BD1690" s="52"/>
      <c r="BE1690" s="52"/>
      <c r="BF1690" s="52"/>
      <c r="BG1690" s="52"/>
      <c r="BH1690" s="52"/>
      <c r="BI1690" s="52"/>
      <c r="BJ1690" s="52"/>
      <c r="BK1690" s="52"/>
      <c r="BL1690" s="52"/>
      <c r="BM1690" s="52"/>
      <c r="BN1690" s="52"/>
      <c r="BO1690" s="52"/>
      <c r="BP1690" s="52"/>
      <c r="BQ1690" s="52"/>
      <c r="BR1690" s="52"/>
      <c r="BS1690" s="52"/>
      <c r="BT1690" s="52"/>
      <c r="BU1690" s="52"/>
      <c r="BV1690" s="52"/>
      <c r="BW1690" s="52"/>
      <c r="BX1690" s="52"/>
      <c r="BY1690" s="52"/>
      <c r="BZ1690" s="52"/>
      <c r="CA1690" s="52"/>
      <c r="CB1690" s="52"/>
      <c r="CC1690" s="52"/>
      <c r="CD1690" s="52"/>
      <c r="CE1690" s="52"/>
      <c r="CF1690" s="52"/>
      <c r="CG1690" s="52"/>
      <c r="CH1690" s="52"/>
      <c r="CI1690" s="52"/>
      <c r="CJ1690" s="52"/>
      <c r="CK1690" s="52"/>
      <c r="CL1690" s="52"/>
      <c r="CM1690" s="52"/>
      <c r="CN1690" s="52"/>
      <c r="CO1690" s="52"/>
      <c r="CP1690" s="52"/>
      <c r="CQ1690" s="52"/>
      <c r="CR1690" s="52"/>
      <c r="CS1690" s="52"/>
      <c r="CT1690" s="52"/>
      <c r="CU1690" s="52"/>
      <c r="CV1690" s="52"/>
      <c r="CW1690" s="52"/>
      <c r="CX1690" s="52"/>
      <c r="CY1690" s="52"/>
      <c r="CZ1690" s="52"/>
      <c r="DA1690" s="52"/>
      <c r="DB1690" s="52"/>
      <c r="DC1690" s="52"/>
      <c r="DD1690" s="52"/>
      <c r="DE1690" s="52"/>
      <c r="DF1690" s="52"/>
      <c r="DG1690" s="52"/>
      <c r="DH1690" s="52"/>
      <c r="DI1690" s="52"/>
      <c r="DJ1690" s="52"/>
      <c r="DK1690" s="52"/>
      <c r="DL1690" s="52"/>
      <c r="DM1690" s="52"/>
      <c r="DN1690" s="52"/>
      <c r="DO1690" s="52"/>
      <c r="DP1690" s="52"/>
      <c r="DQ1690" s="52"/>
      <c r="DR1690" s="52"/>
      <c r="DS1690" s="52"/>
      <c r="DT1690" s="52"/>
      <c r="DU1690" s="52"/>
      <c r="DV1690" s="52"/>
      <c r="DW1690" s="52"/>
      <c r="DX1690" s="52"/>
      <c r="DY1690" s="52"/>
    </row>
    <row r="1691" spans="1:129" x14ac:dyDescent="0.25">
      <c r="A1691" s="19" t="s">
        <v>10</v>
      </c>
      <c r="B1691" s="5">
        <v>0</v>
      </c>
      <c r="D1691" s="5">
        <f t="shared" si="265"/>
        <v>0</v>
      </c>
      <c r="F1691" s="5">
        <f t="shared" si="266"/>
        <v>0</v>
      </c>
      <c r="I1691" s="52"/>
      <c r="J1691" s="103"/>
      <c r="K1691" s="55"/>
      <c r="L1691" s="52"/>
      <c r="M1691" s="55"/>
      <c r="N1691" s="52"/>
      <c r="O1691" s="52"/>
      <c r="P1691" s="95"/>
      <c r="Q1691" s="52"/>
      <c r="R1691" s="52"/>
      <c r="S1691" s="52"/>
      <c r="T1691" s="52"/>
      <c r="U1691" s="52"/>
      <c r="V1691" s="52"/>
      <c r="W1691" s="52"/>
      <c r="X1691" s="52"/>
      <c r="Y1691" s="52"/>
      <c r="Z1691" s="52"/>
      <c r="AA1691" s="52"/>
      <c r="AB1691" s="52"/>
      <c r="AC1691" s="52"/>
      <c r="AD1691" s="52"/>
      <c r="AE1691" s="52"/>
      <c r="AF1691" s="52"/>
      <c r="AG1691" s="52"/>
      <c r="AH1691" s="52"/>
      <c r="AI1691" s="52"/>
      <c r="AJ1691" s="52"/>
      <c r="AK1691" s="52"/>
      <c r="AL1691" s="52"/>
      <c r="AM1691" s="52"/>
      <c r="AN1691" s="52"/>
      <c r="AO1691" s="52"/>
      <c r="AP1691" s="52"/>
      <c r="AQ1691" s="52"/>
      <c r="AR1691" s="52"/>
      <c r="AS1691" s="52"/>
      <c r="AT1691" s="52"/>
      <c r="AU1691" s="52"/>
      <c r="AV1691" s="52"/>
      <c r="AW1691" s="52"/>
      <c r="AX1691" s="52"/>
      <c r="AY1691" s="52"/>
      <c r="AZ1691" s="52"/>
      <c r="BA1691" s="52"/>
      <c r="BB1691" s="52"/>
      <c r="BC1691" s="52"/>
      <c r="BD1691" s="52"/>
      <c r="BE1691" s="52"/>
      <c r="BF1691" s="52"/>
      <c r="BG1691" s="52"/>
      <c r="BH1691" s="52"/>
      <c r="BI1691" s="52"/>
      <c r="BJ1691" s="52"/>
      <c r="BK1691" s="52"/>
      <c r="BL1691" s="52"/>
      <c r="BM1691" s="52"/>
      <c r="BN1691" s="52"/>
      <c r="BO1691" s="52"/>
      <c r="BP1691" s="52"/>
      <c r="BQ1691" s="52"/>
      <c r="BR1691" s="52"/>
      <c r="BS1691" s="52"/>
      <c r="BT1691" s="52"/>
      <c r="BU1691" s="52"/>
      <c r="BV1691" s="52"/>
      <c r="BW1691" s="52"/>
      <c r="BX1691" s="52"/>
      <c r="BY1691" s="52"/>
      <c r="BZ1691" s="52"/>
      <c r="CA1691" s="52"/>
      <c r="CB1691" s="52"/>
      <c r="CC1691" s="52"/>
      <c r="CD1691" s="52"/>
      <c r="CE1691" s="52"/>
      <c r="CF1691" s="52"/>
      <c r="CG1691" s="52"/>
      <c r="CH1691" s="52"/>
      <c r="CI1691" s="52"/>
      <c r="CJ1691" s="52"/>
      <c r="CK1691" s="52"/>
      <c r="CL1691" s="52"/>
      <c r="CM1691" s="52"/>
      <c r="CN1691" s="52"/>
      <c r="CO1691" s="52"/>
      <c r="CP1691" s="52"/>
      <c r="CQ1691" s="52"/>
      <c r="CR1691" s="52"/>
      <c r="CS1691" s="52"/>
      <c r="CT1691" s="52"/>
      <c r="CU1691" s="52"/>
      <c r="CV1691" s="52"/>
      <c r="CW1691" s="52"/>
      <c r="CX1691" s="52"/>
      <c r="CY1691" s="52"/>
      <c r="CZ1691" s="52"/>
      <c r="DA1691" s="52"/>
      <c r="DB1691" s="52"/>
      <c r="DC1691" s="52"/>
      <c r="DD1691" s="52"/>
      <c r="DE1691" s="52"/>
      <c r="DF1691" s="52"/>
      <c r="DG1691" s="52"/>
      <c r="DH1691" s="52"/>
      <c r="DI1691" s="52"/>
      <c r="DJ1691" s="52"/>
      <c r="DK1691" s="52"/>
      <c r="DL1691" s="52"/>
      <c r="DM1691" s="52"/>
      <c r="DN1691" s="52"/>
      <c r="DO1691" s="52"/>
      <c r="DP1691" s="52"/>
      <c r="DQ1691" s="52"/>
      <c r="DR1691" s="52"/>
      <c r="DS1691" s="52"/>
      <c r="DT1691" s="52"/>
      <c r="DU1691" s="52"/>
      <c r="DV1691" s="52"/>
      <c r="DW1691" s="52"/>
      <c r="DX1691" s="52"/>
      <c r="DY1691" s="52"/>
    </row>
    <row r="1692" spans="1:129" x14ac:dyDescent="0.25">
      <c r="A1692" s="19" t="s">
        <v>11</v>
      </c>
      <c r="B1692" s="5">
        <v>50000</v>
      </c>
      <c r="D1692" s="5">
        <f t="shared" si="265"/>
        <v>50000</v>
      </c>
      <c r="F1692" s="5">
        <f t="shared" si="266"/>
        <v>0</v>
      </c>
      <c r="I1692" s="52"/>
      <c r="J1692" s="105"/>
      <c r="K1692" s="83"/>
      <c r="L1692" s="83"/>
      <c r="M1692" s="55"/>
      <c r="N1692" s="52"/>
      <c r="O1692" s="52"/>
      <c r="P1692" s="95"/>
      <c r="Q1692" s="52"/>
      <c r="R1692" s="52"/>
      <c r="S1692" s="52"/>
      <c r="T1692" s="52"/>
      <c r="U1692" s="52"/>
      <c r="V1692" s="52"/>
      <c r="W1692" s="52"/>
      <c r="X1692" s="52"/>
      <c r="Y1692" s="52"/>
      <c r="Z1692" s="52"/>
      <c r="AA1692" s="52"/>
      <c r="AB1692" s="52"/>
      <c r="AC1692" s="52"/>
      <c r="AD1692" s="52"/>
      <c r="AE1692" s="52"/>
      <c r="AF1692" s="52"/>
      <c r="AG1692" s="52"/>
      <c r="AH1692" s="52"/>
      <c r="AI1692" s="52"/>
      <c r="AJ1692" s="52"/>
      <c r="AK1692" s="52"/>
      <c r="AL1692" s="52"/>
      <c r="AM1692" s="52"/>
      <c r="AN1692" s="52"/>
      <c r="AO1692" s="52"/>
      <c r="AP1692" s="52"/>
      <c r="AQ1692" s="52"/>
      <c r="AR1692" s="52"/>
      <c r="AS1692" s="52"/>
      <c r="AT1692" s="52"/>
      <c r="AU1692" s="52"/>
      <c r="AV1692" s="52"/>
      <c r="AW1692" s="52"/>
      <c r="AX1692" s="52"/>
      <c r="AY1692" s="52"/>
      <c r="AZ1692" s="52"/>
      <c r="BA1692" s="52"/>
      <c r="BB1692" s="52"/>
      <c r="BC1692" s="52"/>
      <c r="BD1692" s="52"/>
      <c r="BE1692" s="52"/>
      <c r="BF1692" s="52"/>
      <c r="BG1692" s="52"/>
      <c r="BH1692" s="52"/>
      <c r="BI1692" s="52"/>
      <c r="BJ1692" s="52"/>
      <c r="BK1692" s="52"/>
      <c r="BL1692" s="52"/>
      <c r="BM1692" s="52"/>
      <c r="BN1692" s="52"/>
      <c r="BO1692" s="52"/>
      <c r="BP1692" s="52"/>
      <c r="BQ1692" s="52"/>
      <c r="BR1692" s="52"/>
      <c r="BS1692" s="52"/>
      <c r="BT1692" s="52"/>
      <c r="BU1692" s="52"/>
      <c r="BV1692" s="52"/>
      <c r="BW1692" s="52"/>
      <c r="BX1692" s="52"/>
      <c r="BY1692" s="52"/>
      <c r="BZ1692" s="52"/>
      <c r="CA1692" s="52"/>
      <c r="CB1692" s="52"/>
      <c r="CC1692" s="52"/>
      <c r="CD1692" s="52"/>
      <c r="CE1692" s="52"/>
      <c r="CF1692" s="52"/>
      <c r="CG1692" s="52"/>
      <c r="CH1692" s="52"/>
      <c r="CI1692" s="52"/>
      <c r="CJ1692" s="52"/>
      <c r="CK1692" s="52"/>
      <c r="CL1692" s="52"/>
      <c r="CM1692" s="52"/>
      <c r="CN1692" s="52"/>
      <c r="CO1692" s="52"/>
      <c r="CP1692" s="52"/>
      <c r="CQ1692" s="52"/>
      <c r="CR1692" s="52"/>
      <c r="CS1692" s="52"/>
      <c r="CT1692" s="52"/>
      <c r="CU1692" s="52"/>
      <c r="CV1692" s="52"/>
      <c r="CW1692" s="52"/>
      <c r="CX1692" s="52"/>
      <c r="CY1692" s="52"/>
      <c r="CZ1692" s="52"/>
      <c r="DA1692" s="52"/>
      <c r="DB1692" s="52"/>
      <c r="DC1692" s="52"/>
      <c r="DD1692" s="52"/>
      <c r="DE1692" s="52"/>
      <c r="DF1692" s="52"/>
      <c r="DG1692" s="52"/>
      <c r="DH1692" s="52"/>
      <c r="DI1692" s="52"/>
      <c r="DJ1692" s="52"/>
      <c r="DK1692" s="52"/>
      <c r="DL1692" s="52"/>
      <c r="DM1692" s="52"/>
      <c r="DN1692" s="52"/>
      <c r="DO1692" s="52"/>
      <c r="DP1692" s="52"/>
      <c r="DQ1692" s="52"/>
      <c r="DR1692" s="52"/>
      <c r="DS1692" s="52"/>
      <c r="DT1692" s="52"/>
      <c r="DU1692" s="52"/>
      <c r="DV1692" s="52"/>
      <c r="DW1692" s="52"/>
      <c r="DX1692" s="52"/>
      <c r="DY1692" s="52"/>
    </row>
    <row r="1693" spans="1:129" x14ac:dyDescent="0.25">
      <c r="A1693" s="19" t="s">
        <v>12</v>
      </c>
      <c r="B1693" s="5">
        <v>0</v>
      </c>
      <c r="D1693" s="5">
        <f t="shared" si="265"/>
        <v>-17650</v>
      </c>
      <c r="F1693" s="5">
        <f>SUM(H1693:S1693)</f>
        <v>17650</v>
      </c>
      <c r="I1693" s="52"/>
      <c r="J1693" s="105"/>
      <c r="K1693" s="55"/>
      <c r="L1693" s="52"/>
      <c r="M1693" s="55"/>
      <c r="N1693" s="52"/>
      <c r="O1693" s="125">
        <f>17650</f>
        <v>17650</v>
      </c>
      <c r="P1693" s="95"/>
      <c r="Q1693" s="52"/>
      <c r="R1693" s="52"/>
      <c r="S1693" s="52"/>
      <c r="T1693" s="52"/>
      <c r="U1693" s="52"/>
      <c r="V1693" s="52"/>
      <c r="W1693" s="52"/>
      <c r="X1693" s="52"/>
      <c r="Y1693" s="52"/>
      <c r="Z1693" s="52"/>
      <c r="AA1693" s="52"/>
      <c r="AB1693" s="52"/>
      <c r="AC1693" s="52"/>
      <c r="AD1693" s="52"/>
      <c r="AE1693" s="52"/>
      <c r="AF1693" s="52"/>
      <c r="AG1693" s="52"/>
      <c r="AH1693" s="52"/>
      <c r="AI1693" s="52"/>
      <c r="AJ1693" s="52"/>
      <c r="AK1693" s="52"/>
      <c r="AL1693" s="52"/>
      <c r="AM1693" s="52"/>
      <c r="AN1693" s="52"/>
      <c r="AO1693" s="52"/>
      <c r="AP1693" s="52"/>
      <c r="AQ1693" s="52"/>
      <c r="AR1693" s="52"/>
      <c r="AS1693" s="52"/>
      <c r="AT1693" s="52"/>
      <c r="AU1693" s="52"/>
      <c r="AV1693" s="52"/>
      <c r="AW1693" s="52"/>
      <c r="AX1693" s="52"/>
      <c r="AY1693" s="52"/>
      <c r="AZ1693" s="52"/>
      <c r="BA1693" s="52"/>
      <c r="BB1693" s="52"/>
      <c r="BC1693" s="52"/>
      <c r="BD1693" s="52"/>
      <c r="BE1693" s="52"/>
      <c r="BF1693" s="52"/>
      <c r="BG1693" s="52"/>
      <c r="BH1693" s="52"/>
      <c r="BI1693" s="52"/>
      <c r="BJ1693" s="52"/>
      <c r="BK1693" s="52"/>
      <c r="BL1693" s="52"/>
      <c r="BM1693" s="52"/>
      <c r="BN1693" s="52"/>
      <c r="BO1693" s="52"/>
      <c r="BP1693" s="52"/>
      <c r="BQ1693" s="52"/>
      <c r="BR1693" s="52"/>
      <c r="BS1693" s="52"/>
      <c r="BT1693" s="52"/>
      <c r="BU1693" s="52"/>
      <c r="BV1693" s="52"/>
      <c r="BW1693" s="52"/>
      <c r="BX1693" s="52"/>
      <c r="BY1693" s="52"/>
      <c r="BZ1693" s="52"/>
      <c r="CA1693" s="52"/>
      <c r="CB1693" s="52"/>
      <c r="CC1693" s="52"/>
      <c r="CD1693" s="52"/>
      <c r="CE1693" s="52"/>
      <c r="CF1693" s="52"/>
      <c r="CG1693" s="52"/>
      <c r="CH1693" s="52"/>
      <c r="CI1693" s="52"/>
      <c r="CJ1693" s="52"/>
      <c r="CK1693" s="52"/>
      <c r="CL1693" s="52"/>
      <c r="CM1693" s="52"/>
      <c r="CN1693" s="52"/>
      <c r="CO1693" s="52"/>
      <c r="CP1693" s="52"/>
      <c r="CQ1693" s="52"/>
      <c r="CR1693" s="52"/>
      <c r="CS1693" s="52"/>
      <c r="CT1693" s="52"/>
      <c r="CU1693" s="52"/>
      <c r="CV1693" s="52"/>
      <c r="CW1693" s="52"/>
      <c r="CX1693" s="52"/>
      <c r="CY1693" s="52"/>
      <c r="CZ1693" s="52"/>
      <c r="DA1693" s="52"/>
      <c r="DB1693" s="52"/>
      <c r="DC1693" s="52"/>
      <c r="DD1693" s="52"/>
      <c r="DE1693" s="52"/>
      <c r="DF1693" s="52"/>
      <c r="DG1693" s="52"/>
      <c r="DH1693" s="52"/>
      <c r="DI1693" s="52"/>
      <c r="DJ1693" s="52"/>
      <c r="DK1693" s="52"/>
      <c r="DL1693" s="52"/>
      <c r="DM1693" s="52"/>
      <c r="DN1693" s="52"/>
      <c r="DO1693" s="52"/>
      <c r="DP1693" s="52"/>
      <c r="DQ1693" s="52"/>
      <c r="DR1693" s="52"/>
      <c r="DS1693" s="52"/>
      <c r="DT1693" s="52"/>
      <c r="DU1693" s="52"/>
      <c r="DV1693" s="52"/>
      <c r="DW1693" s="52"/>
      <c r="DX1693" s="52"/>
      <c r="DY1693" s="52"/>
    </row>
    <row r="1694" spans="1:129" x14ac:dyDescent="0.25">
      <c r="A1694" s="19" t="s">
        <v>13</v>
      </c>
      <c r="B1694" s="5">
        <v>0</v>
      </c>
      <c r="D1694" s="5">
        <f t="shared" si="265"/>
        <v>-26800</v>
      </c>
      <c r="F1694" s="5">
        <f t="shared" si="266"/>
        <v>26800</v>
      </c>
      <c r="I1694" s="52"/>
      <c r="J1694" s="103"/>
      <c r="K1694" s="55"/>
      <c r="L1694" s="52"/>
      <c r="M1694" s="125">
        <f>26800</f>
        <v>26800</v>
      </c>
      <c r="N1694" s="52"/>
      <c r="O1694" s="52"/>
      <c r="P1694" s="95"/>
      <c r="Q1694" s="52"/>
      <c r="R1694" s="52"/>
      <c r="S1694" s="52"/>
      <c r="T1694" s="52"/>
      <c r="U1694" s="52"/>
      <c r="V1694" s="52"/>
      <c r="W1694" s="52"/>
      <c r="X1694" s="52"/>
      <c r="Y1694" s="52"/>
      <c r="Z1694" s="52"/>
      <c r="AA1694" s="52"/>
      <c r="AB1694" s="52"/>
      <c r="AC1694" s="52"/>
      <c r="AD1694" s="52"/>
      <c r="AE1694" s="52"/>
      <c r="AF1694" s="52"/>
      <c r="AG1694" s="52"/>
      <c r="AH1694" s="52"/>
      <c r="AI1694" s="52"/>
      <c r="AJ1694" s="52"/>
      <c r="AK1694" s="52"/>
      <c r="AL1694" s="52"/>
      <c r="AM1694" s="52"/>
      <c r="AN1694" s="52"/>
      <c r="AO1694" s="52"/>
      <c r="AP1694" s="52"/>
      <c r="AQ1694" s="52"/>
      <c r="AR1694" s="52"/>
      <c r="AS1694" s="52"/>
      <c r="AT1694" s="52"/>
      <c r="AU1694" s="52"/>
      <c r="AV1694" s="52"/>
      <c r="AW1694" s="52"/>
      <c r="AX1694" s="52"/>
      <c r="AY1694" s="52"/>
      <c r="AZ1694" s="52"/>
      <c r="BA1694" s="52"/>
      <c r="BB1694" s="52"/>
      <c r="BC1694" s="52"/>
      <c r="BD1694" s="52"/>
      <c r="BE1694" s="52"/>
      <c r="BF1694" s="52"/>
      <c r="BG1694" s="52"/>
      <c r="BH1694" s="52"/>
      <c r="BI1694" s="52"/>
      <c r="BJ1694" s="52"/>
      <c r="BK1694" s="52"/>
      <c r="BL1694" s="52"/>
      <c r="BM1694" s="52"/>
      <c r="BN1694" s="52"/>
      <c r="BO1694" s="52"/>
      <c r="BP1694" s="52"/>
      <c r="BQ1694" s="52"/>
      <c r="BR1694" s="52"/>
      <c r="BS1694" s="52"/>
      <c r="BT1694" s="52"/>
      <c r="BU1694" s="52"/>
      <c r="BV1694" s="52"/>
      <c r="BW1694" s="52"/>
      <c r="BX1694" s="52"/>
      <c r="BY1694" s="52"/>
      <c r="BZ1694" s="52"/>
      <c r="CA1694" s="52"/>
      <c r="CB1694" s="52"/>
      <c r="CC1694" s="52"/>
      <c r="CD1694" s="52"/>
      <c r="CE1694" s="52"/>
      <c r="CF1694" s="52"/>
      <c r="CG1694" s="52"/>
      <c r="CH1694" s="52"/>
      <c r="CI1694" s="52"/>
      <c r="CJ1694" s="52"/>
      <c r="CK1694" s="52"/>
      <c r="CL1694" s="52"/>
      <c r="CM1694" s="52"/>
      <c r="CN1694" s="52"/>
      <c r="CO1694" s="52"/>
      <c r="CP1694" s="52"/>
      <c r="CQ1694" s="52"/>
      <c r="CR1694" s="52"/>
      <c r="CS1694" s="52"/>
      <c r="CT1694" s="52"/>
      <c r="CU1694" s="52"/>
      <c r="CV1694" s="52"/>
      <c r="CW1694" s="52"/>
      <c r="CX1694" s="52"/>
      <c r="CY1694" s="52"/>
      <c r="CZ1694" s="52"/>
      <c r="DA1694" s="52"/>
      <c r="DB1694" s="52"/>
      <c r="DC1694" s="52"/>
      <c r="DD1694" s="52"/>
      <c r="DE1694" s="52"/>
      <c r="DF1694" s="52"/>
      <c r="DG1694" s="52"/>
      <c r="DH1694" s="52"/>
      <c r="DI1694" s="52"/>
      <c r="DJ1694" s="52"/>
      <c r="DK1694" s="52"/>
      <c r="DL1694" s="52"/>
      <c r="DM1694" s="52"/>
      <c r="DN1694" s="52"/>
      <c r="DO1694" s="52"/>
      <c r="DP1694" s="52"/>
      <c r="DQ1694" s="52"/>
      <c r="DR1694" s="52"/>
      <c r="DS1694" s="52"/>
      <c r="DT1694" s="52"/>
      <c r="DU1694" s="52"/>
      <c r="DV1694" s="52"/>
      <c r="DW1694" s="52"/>
      <c r="DX1694" s="52"/>
      <c r="DY1694" s="52"/>
    </row>
    <row r="1695" spans="1:129" x14ac:dyDescent="0.25">
      <c r="A1695" s="19" t="s">
        <v>14</v>
      </c>
      <c r="B1695" s="5">
        <v>0</v>
      </c>
      <c r="D1695" s="5">
        <f t="shared" si="265"/>
        <v>0</v>
      </c>
      <c r="F1695" s="5">
        <f t="shared" si="266"/>
        <v>0</v>
      </c>
      <c r="I1695" s="52"/>
      <c r="J1695" s="103"/>
      <c r="K1695" s="55"/>
      <c r="L1695" s="52"/>
      <c r="M1695" s="55"/>
      <c r="N1695" s="52"/>
      <c r="O1695" s="52"/>
      <c r="P1695" s="95"/>
      <c r="Q1695" s="52"/>
      <c r="R1695" s="52"/>
      <c r="S1695" s="52"/>
      <c r="T1695" s="52"/>
      <c r="U1695" s="52"/>
      <c r="V1695" s="52"/>
      <c r="W1695" s="52"/>
      <c r="X1695" s="52"/>
      <c r="Y1695" s="52"/>
      <c r="Z1695" s="52"/>
      <c r="AA1695" s="52"/>
      <c r="AB1695" s="52"/>
      <c r="AC1695" s="52"/>
      <c r="AD1695" s="52"/>
      <c r="AE1695" s="52"/>
      <c r="AF1695" s="52"/>
      <c r="AG1695" s="52"/>
      <c r="AH1695" s="52"/>
      <c r="AI1695" s="52"/>
      <c r="AJ1695" s="52"/>
      <c r="AK1695" s="52"/>
      <c r="AL1695" s="52"/>
      <c r="AM1695" s="52"/>
      <c r="AN1695" s="52"/>
      <c r="AO1695" s="52"/>
      <c r="AP1695" s="52"/>
      <c r="AQ1695" s="52"/>
      <c r="AR1695" s="52"/>
      <c r="AS1695" s="52"/>
      <c r="AT1695" s="52"/>
      <c r="AU1695" s="52"/>
      <c r="AV1695" s="52"/>
      <c r="AW1695" s="52"/>
      <c r="AX1695" s="52"/>
      <c r="AY1695" s="52"/>
      <c r="AZ1695" s="52"/>
      <c r="BA1695" s="52"/>
      <c r="BB1695" s="52"/>
      <c r="BC1695" s="52"/>
      <c r="BD1695" s="52"/>
      <c r="BE1695" s="52"/>
      <c r="BF1695" s="52"/>
      <c r="BG1695" s="52"/>
      <c r="BH1695" s="52"/>
      <c r="BI1695" s="52"/>
      <c r="BJ1695" s="52"/>
      <c r="BK1695" s="52"/>
      <c r="BL1695" s="52"/>
      <c r="BM1695" s="52"/>
      <c r="BN1695" s="52"/>
      <c r="BO1695" s="52"/>
      <c r="BP1695" s="52"/>
      <c r="BQ1695" s="52"/>
      <c r="BR1695" s="52"/>
      <c r="BS1695" s="52"/>
      <c r="BT1695" s="52"/>
      <c r="BU1695" s="52"/>
      <c r="BV1695" s="52"/>
      <c r="BW1695" s="52"/>
      <c r="BX1695" s="52"/>
      <c r="BY1695" s="52"/>
      <c r="BZ1695" s="52"/>
      <c r="CA1695" s="52"/>
      <c r="CB1695" s="52"/>
      <c r="CC1695" s="52"/>
      <c r="CD1695" s="52"/>
      <c r="CE1695" s="52"/>
      <c r="CF1695" s="52"/>
      <c r="CG1695" s="52"/>
      <c r="CH1695" s="52"/>
      <c r="CI1695" s="52"/>
      <c r="CJ1695" s="52"/>
      <c r="CK1695" s="52"/>
      <c r="CL1695" s="52"/>
      <c r="CM1695" s="52"/>
      <c r="CN1695" s="52"/>
      <c r="CO1695" s="52"/>
      <c r="CP1695" s="52"/>
      <c r="CQ1695" s="52"/>
      <c r="CR1695" s="52"/>
      <c r="CS1695" s="52"/>
      <c r="CT1695" s="52"/>
      <c r="CU1695" s="52"/>
      <c r="CV1695" s="52"/>
      <c r="CW1695" s="52"/>
      <c r="CX1695" s="52"/>
      <c r="CY1695" s="52"/>
      <c r="CZ1695" s="52"/>
      <c r="DA1695" s="52"/>
      <c r="DB1695" s="52"/>
      <c r="DC1695" s="52"/>
      <c r="DD1695" s="52"/>
      <c r="DE1695" s="52"/>
      <c r="DF1695" s="52"/>
      <c r="DG1695" s="52"/>
      <c r="DH1695" s="52"/>
      <c r="DI1695" s="52"/>
      <c r="DJ1695" s="52"/>
      <c r="DK1695" s="52"/>
      <c r="DL1695" s="52"/>
      <c r="DM1695" s="52"/>
      <c r="DN1695" s="52"/>
      <c r="DO1695" s="52"/>
      <c r="DP1695" s="52"/>
      <c r="DQ1695" s="52"/>
      <c r="DR1695" s="52"/>
      <c r="DS1695" s="52"/>
      <c r="DT1695" s="52"/>
      <c r="DU1695" s="52"/>
      <c r="DV1695" s="52"/>
      <c r="DW1695" s="52"/>
      <c r="DX1695" s="52"/>
      <c r="DY1695" s="52"/>
    </row>
    <row r="1696" spans="1:129" x14ac:dyDescent="0.25">
      <c r="A1696" s="19" t="s">
        <v>15</v>
      </c>
      <c r="B1696" s="5">
        <v>0</v>
      </c>
      <c r="D1696" s="5">
        <f t="shared" si="265"/>
        <v>0</v>
      </c>
      <c r="F1696" s="5">
        <f t="shared" si="266"/>
        <v>0</v>
      </c>
      <c r="I1696" s="52"/>
      <c r="J1696" s="103"/>
      <c r="K1696" s="55"/>
      <c r="L1696" s="52"/>
      <c r="M1696" s="55"/>
      <c r="N1696" s="52"/>
      <c r="O1696" s="52"/>
      <c r="P1696" s="95"/>
      <c r="Q1696" s="52"/>
      <c r="R1696" s="52"/>
      <c r="S1696" s="52"/>
      <c r="T1696" s="52"/>
      <c r="U1696" s="52"/>
      <c r="V1696" s="52"/>
      <c r="W1696" s="52"/>
      <c r="X1696" s="52"/>
      <c r="Y1696" s="52"/>
      <c r="Z1696" s="52"/>
      <c r="AA1696" s="52"/>
      <c r="AB1696" s="52"/>
      <c r="AC1696" s="52"/>
      <c r="AD1696" s="52"/>
      <c r="AE1696" s="52"/>
      <c r="AF1696" s="52"/>
      <c r="AG1696" s="52"/>
      <c r="AH1696" s="52"/>
      <c r="AI1696" s="52"/>
      <c r="AJ1696" s="52"/>
      <c r="AK1696" s="52"/>
      <c r="AL1696" s="52"/>
      <c r="AM1696" s="52"/>
      <c r="AN1696" s="52"/>
      <c r="AO1696" s="52"/>
      <c r="AP1696" s="52"/>
      <c r="AQ1696" s="52"/>
      <c r="AR1696" s="52"/>
      <c r="AS1696" s="52"/>
      <c r="AT1696" s="52"/>
      <c r="AU1696" s="52"/>
      <c r="AV1696" s="52"/>
      <c r="AW1696" s="52"/>
      <c r="AX1696" s="52"/>
      <c r="AY1696" s="52"/>
      <c r="AZ1696" s="52"/>
      <c r="BA1696" s="52"/>
      <c r="BB1696" s="52"/>
      <c r="BC1696" s="52"/>
      <c r="BD1696" s="52"/>
      <c r="BE1696" s="52"/>
      <c r="BF1696" s="52"/>
      <c r="BG1696" s="52"/>
      <c r="BH1696" s="52"/>
      <c r="BI1696" s="52"/>
      <c r="BJ1696" s="52"/>
      <c r="BK1696" s="52"/>
      <c r="BL1696" s="52"/>
      <c r="BM1696" s="52"/>
      <c r="BN1696" s="52"/>
      <c r="BO1696" s="52"/>
      <c r="BP1696" s="52"/>
      <c r="BQ1696" s="52"/>
      <c r="BR1696" s="52"/>
      <c r="BS1696" s="52"/>
      <c r="BT1696" s="52"/>
      <c r="BU1696" s="52"/>
      <c r="BV1696" s="52"/>
      <c r="BW1696" s="52"/>
      <c r="BX1696" s="52"/>
      <c r="BY1696" s="52"/>
      <c r="BZ1696" s="52"/>
      <c r="CA1696" s="52"/>
      <c r="CB1696" s="52"/>
      <c r="CC1696" s="52"/>
      <c r="CD1696" s="52"/>
      <c r="CE1696" s="52"/>
      <c r="CF1696" s="52"/>
      <c r="CG1696" s="52"/>
      <c r="CH1696" s="52"/>
      <c r="CI1696" s="52"/>
      <c r="CJ1696" s="52"/>
      <c r="CK1696" s="52"/>
      <c r="CL1696" s="52"/>
      <c r="CM1696" s="52"/>
      <c r="CN1696" s="52"/>
      <c r="CO1696" s="52"/>
      <c r="CP1696" s="52"/>
      <c r="CQ1696" s="52"/>
      <c r="CR1696" s="52"/>
      <c r="CS1696" s="52"/>
      <c r="CT1696" s="52"/>
      <c r="CU1696" s="52"/>
      <c r="CV1696" s="52"/>
      <c r="CW1696" s="52"/>
      <c r="CX1696" s="52"/>
      <c r="CY1696" s="52"/>
      <c r="CZ1696" s="52"/>
      <c r="DA1696" s="52"/>
      <c r="DB1696" s="52"/>
      <c r="DC1696" s="52"/>
      <c r="DD1696" s="52"/>
      <c r="DE1696" s="52"/>
      <c r="DF1696" s="52"/>
      <c r="DG1696" s="52"/>
      <c r="DH1696" s="52"/>
      <c r="DI1696" s="52"/>
      <c r="DJ1696" s="52"/>
      <c r="DK1696" s="52"/>
      <c r="DL1696" s="52"/>
      <c r="DM1696" s="52"/>
      <c r="DN1696" s="52"/>
      <c r="DO1696" s="52"/>
      <c r="DP1696" s="52"/>
      <c r="DQ1696" s="52"/>
      <c r="DR1696" s="52"/>
      <c r="DS1696" s="52"/>
      <c r="DT1696" s="52"/>
      <c r="DU1696" s="52"/>
      <c r="DV1696" s="52"/>
      <c r="DW1696" s="52"/>
      <c r="DX1696" s="52"/>
      <c r="DY1696" s="52"/>
    </row>
    <row r="1697" spans="1:129" x14ac:dyDescent="0.25">
      <c r="A1697" s="6" t="s">
        <v>16</v>
      </c>
      <c r="B1697" s="7">
        <f>SUM(B1685:B1696)</f>
        <v>50000</v>
      </c>
      <c r="D1697" s="23">
        <f>SUM(D1685:D1696)</f>
        <v>5550</v>
      </c>
      <c r="F1697" s="7">
        <f>SUM(F1685:F1696)</f>
        <v>44450</v>
      </c>
      <c r="I1697" s="52"/>
      <c r="J1697" s="103"/>
      <c r="K1697" s="55"/>
      <c r="L1697" s="52"/>
      <c r="M1697" s="55"/>
      <c r="N1697" s="52"/>
      <c r="O1697" s="52"/>
      <c r="P1697" s="95"/>
      <c r="Q1697" s="52"/>
      <c r="R1697" s="52"/>
      <c r="S1697" s="52"/>
      <c r="T1697" s="52"/>
      <c r="U1697" s="52"/>
      <c r="V1697" s="52"/>
      <c r="W1697" s="52"/>
      <c r="X1697" s="52"/>
      <c r="Y1697" s="52"/>
      <c r="Z1697" s="52"/>
      <c r="AA1697" s="52"/>
      <c r="AB1697" s="52"/>
      <c r="AC1697" s="52"/>
      <c r="AD1697" s="52"/>
      <c r="AE1697" s="52"/>
      <c r="AF1697" s="52"/>
      <c r="AG1697" s="52"/>
      <c r="AH1697" s="52"/>
      <c r="AI1697" s="52"/>
      <c r="AJ1697" s="52"/>
      <c r="AK1697" s="52"/>
      <c r="AL1697" s="52"/>
      <c r="AM1697" s="52"/>
      <c r="AN1697" s="52"/>
      <c r="AO1697" s="52"/>
      <c r="AP1697" s="52"/>
      <c r="AQ1697" s="52"/>
      <c r="AR1697" s="52"/>
      <c r="AS1697" s="52"/>
      <c r="AT1697" s="52"/>
      <c r="AU1697" s="52"/>
      <c r="AV1697" s="52"/>
      <c r="AW1697" s="52"/>
      <c r="AX1697" s="52"/>
      <c r="AY1697" s="52"/>
      <c r="AZ1697" s="52"/>
      <c r="BA1697" s="52"/>
      <c r="BB1697" s="52"/>
      <c r="BC1697" s="52"/>
      <c r="BD1697" s="52"/>
      <c r="BE1697" s="52"/>
      <c r="BF1697" s="52"/>
      <c r="BG1697" s="52"/>
      <c r="BH1697" s="52"/>
      <c r="BI1697" s="52"/>
      <c r="BJ1697" s="52"/>
      <c r="BK1697" s="52"/>
      <c r="BL1697" s="52"/>
      <c r="BM1697" s="52"/>
      <c r="BN1697" s="52"/>
      <c r="BO1697" s="52"/>
      <c r="BP1697" s="52"/>
      <c r="BQ1697" s="52"/>
      <c r="BR1697" s="52"/>
      <c r="BS1697" s="52"/>
      <c r="BT1697" s="52"/>
      <c r="BU1697" s="52"/>
      <c r="BV1697" s="52"/>
      <c r="BW1697" s="52"/>
      <c r="BX1697" s="52"/>
      <c r="BY1697" s="52"/>
      <c r="BZ1697" s="52"/>
      <c r="CA1697" s="52"/>
      <c r="CB1697" s="52"/>
      <c r="CC1697" s="52"/>
      <c r="CD1697" s="52"/>
      <c r="CE1697" s="52"/>
      <c r="CF1697" s="52"/>
      <c r="CG1697" s="52"/>
      <c r="CH1697" s="52"/>
      <c r="CI1697" s="52"/>
      <c r="CJ1697" s="52"/>
      <c r="CK1697" s="52"/>
      <c r="CL1697" s="52"/>
      <c r="CM1697" s="52"/>
      <c r="CN1697" s="52"/>
      <c r="CO1697" s="52"/>
      <c r="CP1697" s="52"/>
      <c r="CQ1697" s="52"/>
      <c r="CR1697" s="52"/>
      <c r="CS1697" s="52"/>
      <c r="CT1697" s="52"/>
      <c r="CU1697" s="52"/>
      <c r="CV1697" s="52"/>
      <c r="CW1697" s="52"/>
      <c r="CX1697" s="52"/>
      <c r="CY1697" s="52"/>
      <c r="CZ1697" s="52"/>
      <c r="DA1697" s="52"/>
      <c r="DB1697" s="52"/>
      <c r="DC1697" s="52"/>
      <c r="DD1697" s="52"/>
      <c r="DE1697" s="52"/>
      <c r="DF1697" s="52"/>
      <c r="DG1697" s="52"/>
      <c r="DH1697" s="52"/>
      <c r="DI1697" s="52"/>
      <c r="DJ1697" s="52"/>
      <c r="DK1697" s="52"/>
      <c r="DL1697" s="52"/>
      <c r="DM1697" s="52"/>
      <c r="DN1697" s="52"/>
      <c r="DO1697" s="52"/>
      <c r="DP1697" s="52"/>
      <c r="DQ1697" s="52"/>
      <c r="DR1697" s="52"/>
      <c r="DS1697" s="52"/>
      <c r="DT1697" s="52"/>
      <c r="DU1697" s="52"/>
      <c r="DV1697" s="52"/>
      <c r="DW1697" s="52"/>
      <c r="DX1697" s="52"/>
      <c r="DY1697" s="52"/>
    </row>
    <row r="1698" spans="1:129" x14ac:dyDescent="0.25">
      <c r="A1698" s="6"/>
      <c r="B1698" s="7"/>
      <c r="D1698" s="7"/>
      <c r="F1698" s="7"/>
      <c r="I1698" s="52"/>
      <c r="J1698" s="103"/>
      <c r="K1698" s="55"/>
      <c r="L1698" s="52"/>
      <c r="M1698" s="55"/>
      <c r="N1698" s="52"/>
      <c r="O1698" s="52"/>
      <c r="P1698" s="95"/>
      <c r="Q1698" s="52"/>
      <c r="R1698" s="52"/>
      <c r="S1698" s="52"/>
      <c r="T1698" s="52"/>
      <c r="U1698" s="52"/>
      <c r="V1698" s="52"/>
      <c r="W1698" s="52"/>
      <c r="X1698" s="52"/>
      <c r="Y1698" s="52"/>
      <c r="Z1698" s="52"/>
      <c r="AA1698" s="52"/>
      <c r="AB1698" s="52"/>
      <c r="AC1698" s="52"/>
      <c r="AD1698" s="52"/>
      <c r="AE1698" s="52"/>
      <c r="AF1698" s="52"/>
      <c r="AG1698" s="52"/>
      <c r="AH1698" s="52"/>
      <c r="AI1698" s="52"/>
      <c r="AJ1698" s="52"/>
      <c r="AK1698" s="52"/>
      <c r="AL1698" s="52"/>
      <c r="AM1698" s="52"/>
      <c r="AN1698" s="52"/>
      <c r="AO1698" s="52"/>
      <c r="AP1698" s="52"/>
      <c r="AQ1698" s="52"/>
      <c r="AR1698" s="52"/>
      <c r="AS1698" s="52"/>
      <c r="AT1698" s="52"/>
      <c r="AU1698" s="52"/>
      <c r="AV1698" s="52"/>
      <c r="AW1698" s="52"/>
      <c r="AX1698" s="52"/>
      <c r="AY1698" s="52"/>
      <c r="AZ1698" s="52"/>
      <c r="BA1698" s="52"/>
      <c r="BB1698" s="52"/>
      <c r="BC1698" s="52"/>
      <c r="BD1698" s="52"/>
      <c r="BE1698" s="52"/>
      <c r="BF1698" s="52"/>
      <c r="BG1698" s="52"/>
      <c r="BH1698" s="52"/>
      <c r="BI1698" s="52"/>
      <c r="BJ1698" s="52"/>
      <c r="BK1698" s="52"/>
      <c r="BL1698" s="52"/>
      <c r="BM1698" s="52"/>
      <c r="BN1698" s="52"/>
      <c r="BO1698" s="52"/>
      <c r="BP1698" s="52"/>
      <c r="BQ1698" s="52"/>
      <c r="BR1698" s="52"/>
      <c r="BS1698" s="52"/>
      <c r="BT1698" s="52"/>
      <c r="BU1698" s="52"/>
      <c r="BV1698" s="52"/>
      <c r="BW1698" s="52"/>
      <c r="BX1698" s="52"/>
      <c r="BY1698" s="52"/>
      <c r="BZ1698" s="52"/>
      <c r="CA1698" s="52"/>
      <c r="CB1698" s="52"/>
      <c r="CC1698" s="52"/>
      <c r="CD1698" s="52"/>
      <c r="CE1698" s="52"/>
      <c r="CF1698" s="52"/>
      <c r="CG1698" s="52"/>
      <c r="CH1698" s="52"/>
      <c r="CI1698" s="52"/>
      <c r="CJ1698" s="52"/>
      <c r="CK1698" s="52"/>
      <c r="CL1698" s="52"/>
      <c r="CM1698" s="52"/>
      <c r="CN1698" s="52"/>
      <c r="CO1698" s="52"/>
      <c r="CP1698" s="52"/>
      <c r="CQ1698" s="52"/>
      <c r="CR1698" s="52"/>
      <c r="CS1698" s="52"/>
      <c r="CT1698" s="52"/>
      <c r="CU1698" s="52"/>
      <c r="CV1698" s="52"/>
      <c r="CW1698" s="52"/>
      <c r="CX1698" s="52"/>
      <c r="CY1698" s="52"/>
      <c r="CZ1698" s="52"/>
      <c r="DA1698" s="52"/>
      <c r="DB1698" s="52"/>
      <c r="DC1698" s="52"/>
      <c r="DD1698" s="52"/>
      <c r="DE1698" s="52"/>
      <c r="DF1698" s="52"/>
      <c r="DG1698" s="52"/>
      <c r="DH1698" s="52"/>
      <c r="DI1698" s="52"/>
      <c r="DJ1698" s="52"/>
      <c r="DK1698" s="52"/>
      <c r="DL1698" s="52"/>
      <c r="DM1698" s="52"/>
      <c r="DN1698" s="52"/>
      <c r="DO1698" s="52"/>
      <c r="DP1698" s="52"/>
      <c r="DQ1698" s="52"/>
      <c r="DR1698" s="52"/>
      <c r="DS1698" s="52"/>
      <c r="DT1698" s="52"/>
      <c r="DU1698" s="52"/>
      <c r="DV1698" s="52"/>
      <c r="DW1698" s="52"/>
      <c r="DX1698" s="52"/>
      <c r="DY1698" s="52"/>
    </row>
    <row r="1699" spans="1:129" x14ac:dyDescent="0.25">
      <c r="A1699" s="6"/>
      <c r="B1699" s="7"/>
      <c r="D1699" s="7"/>
      <c r="F1699" s="7"/>
      <c r="I1699" s="52"/>
      <c r="J1699" s="103"/>
      <c r="K1699" s="55"/>
      <c r="L1699" s="52"/>
      <c r="M1699" s="55"/>
      <c r="N1699" s="52"/>
      <c r="O1699" s="52"/>
      <c r="P1699" s="95"/>
      <c r="Q1699" s="52"/>
      <c r="R1699" s="52"/>
      <c r="S1699" s="52"/>
      <c r="T1699" s="52"/>
      <c r="U1699" s="52"/>
      <c r="V1699" s="52"/>
      <c r="W1699" s="52"/>
      <c r="X1699" s="52"/>
      <c r="Y1699" s="52"/>
      <c r="Z1699" s="52"/>
      <c r="AA1699" s="52"/>
      <c r="AB1699" s="52"/>
      <c r="AC1699" s="52"/>
      <c r="AD1699" s="52"/>
      <c r="AE1699" s="52"/>
      <c r="AF1699" s="52"/>
      <c r="AG1699" s="52"/>
      <c r="AH1699" s="52"/>
      <c r="AI1699" s="52"/>
      <c r="AJ1699" s="52"/>
      <c r="AK1699" s="52"/>
      <c r="AL1699" s="52"/>
      <c r="AM1699" s="52"/>
      <c r="AN1699" s="52"/>
      <c r="AO1699" s="52"/>
      <c r="AP1699" s="52"/>
      <c r="AQ1699" s="52"/>
      <c r="AR1699" s="52"/>
      <c r="AS1699" s="52"/>
      <c r="AT1699" s="52"/>
      <c r="AU1699" s="52"/>
      <c r="AV1699" s="52"/>
      <c r="AW1699" s="52"/>
      <c r="AX1699" s="52"/>
      <c r="AY1699" s="52"/>
      <c r="AZ1699" s="52"/>
      <c r="BA1699" s="52"/>
      <c r="BB1699" s="52"/>
      <c r="BC1699" s="52"/>
      <c r="BD1699" s="52"/>
      <c r="BE1699" s="52"/>
      <c r="BF1699" s="52"/>
      <c r="BG1699" s="52"/>
      <c r="BH1699" s="52"/>
      <c r="BI1699" s="52"/>
      <c r="BJ1699" s="52"/>
      <c r="BK1699" s="52"/>
      <c r="BL1699" s="52"/>
      <c r="BM1699" s="52"/>
      <c r="BN1699" s="52"/>
      <c r="BO1699" s="52"/>
      <c r="BP1699" s="52"/>
      <c r="BQ1699" s="52"/>
      <c r="BR1699" s="52"/>
      <c r="BS1699" s="52"/>
      <c r="BT1699" s="52"/>
      <c r="BU1699" s="52"/>
      <c r="BV1699" s="52"/>
      <c r="BW1699" s="52"/>
      <c r="BX1699" s="52"/>
      <c r="BY1699" s="52"/>
      <c r="BZ1699" s="52"/>
      <c r="CA1699" s="52"/>
      <c r="CB1699" s="52"/>
      <c r="CC1699" s="52"/>
      <c r="CD1699" s="52"/>
      <c r="CE1699" s="52"/>
      <c r="CF1699" s="52"/>
      <c r="CG1699" s="52"/>
      <c r="CH1699" s="52"/>
      <c r="CI1699" s="52"/>
      <c r="CJ1699" s="52"/>
      <c r="CK1699" s="52"/>
      <c r="CL1699" s="52"/>
      <c r="CM1699" s="52"/>
      <c r="CN1699" s="52"/>
      <c r="CO1699" s="52"/>
      <c r="CP1699" s="52"/>
      <c r="CQ1699" s="52"/>
      <c r="CR1699" s="52"/>
      <c r="CS1699" s="52"/>
      <c r="CT1699" s="52"/>
      <c r="CU1699" s="52"/>
      <c r="CV1699" s="52"/>
      <c r="CW1699" s="52"/>
      <c r="CX1699" s="52"/>
      <c r="CY1699" s="52"/>
      <c r="CZ1699" s="52"/>
      <c r="DA1699" s="52"/>
      <c r="DB1699" s="52"/>
      <c r="DC1699" s="52"/>
      <c r="DD1699" s="52"/>
      <c r="DE1699" s="52"/>
      <c r="DF1699" s="52"/>
      <c r="DG1699" s="52"/>
      <c r="DH1699" s="52"/>
      <c r="DI1699" s="52"/>
      <c r="DJ1699" s="52"/>
      <c r="DK1699" s="52"/>
      <c r="DL1699" s="52"/>
      <c r="DM1699" s="52"/>
      <c r="DN1699" s="52"/>
      <c r="DO1699" s="52"/>
      <c r="DP1699" s="52"/>
      <c r="DQ1699" s="52"/>
      <c r="DR1699" s="52"/>
      <c r="DS1699" s="52"/>
      <c r="DT1699" s="52"/>
      <c r="DU1699" s="52"/>
      <c r="DV1699" s="52"/>
      <c r="DW1699" s="52"/>
      <c r="DX1699" s="52"/>
      <c r="DY1699" s="52"/>
    </row>
    <row r="1700" spans="1:129" x14ac:dyDescent="0.25">
      <c r="A1700" s="50">
        <v>38201</v>
      </c>
      <c r="B1700" s="173" t="s">
        <v>99</v>
      </c>
      <c r="C1700" s="173"/>
      <c r="D1700" s="173"/>
      <c r="E1700" s="173"/>
      <c r="F1700" s="173"/>
      <c r="G1700" s="173"/>
      <c r="H1700" s="173"/>
      <c r="I1700" s="55"/>
      <c r="J1700" s="142"/>
      <c r="K1700" s="55"/>
      <c r="L1700" s="97"/>
      <c r="M1700" s="55"/>
      <c r="N1700" s="52"/>
      <c r="O1700" s="52"/>
      <c r="P1700" s="95"/>
      <c r="Q1700" s="52"/>
      <c r="R1700" s="52"/>
      <c r="S1700" s="52"/>
      <c r="T1700" s="52"/>
      <c r="U1700" s="52"/>
      <c r="V1700" s="52"/>
      <c r="W1700" s="52"/>
      <c r="X1700" s="52"/>
      <c r="Y1700" s="52"/>
      <c r="Z1700" s="52"/>
      <c r="AA1700" s="52"/>
      <c r="AB1700" s="52"/>
      <c r="AC1700" s="52"/>
      <c r="AD1700" s="52"/>
      <c r="AE1700" s="52"/>
      <c r="AF1700" s="52"/>
      <c r="AG1700" s="52"/>
      <c r="AH1700" s="52"/>
      <c r="AI1700" s="52"/>
      <c r="AJ1700" s="52"/>
      <c r="AK1700" s="52"/>
      <c r="AL1700" s="52"/>
      <c r="AM1700" s="52"/>
      <c r="AN1700" s="52"/>
      <c r="AO1700" s="52"/>
      <c r="AP1700" s="52"/>
      <c r="AQ1700" s="52"/>
      <c r="AR1700" s="52"/>
      <c r="AS1700" s="52"/>
      <c r="AT1700" s="52"/>
      <c r="AU1700" s="52"/>
      <c r="AV1700" s="52"/>
      <c r="AW1700" s="52"/>
      <c r="AX1700" s="52"/>
      <c r="AY1700" s="52"/>
      <c r="AZ1700" s="52"/>
      <c r="BA1700" s="52"/>
      <c r="BB1700" s="52"/>
      <c r="BC1700" s="52"/>
      <c r="BD1700" s="52"/>
      <c r="BE1700" s="52"/>
      <c r="BF1700" s="52"/>
      <c r="BG1700" s="52"/>
      <c r="BH1700" s="52"/>
      <c r="BI1700" s="52"/>
      <c r="BJ1700" s="52"/>
      <c r="BK1700" s="52"/>
      <c r="BL1700" s="52"/>
      <c r="BM1700" s="52"/>
      <c r="BN1700" s="52"/>
      <c r="BO1700" s="52"/>
      <c r="BP1700" s="52"/>
      <c r="BQ1700" s="52"/>
      <c r="BR1700" s="52"/>
      <c r="BS1700" s="52"/>
      <c r="BT1700" s="52"/>
      <c r="BU1700" s="52"/>
      <c r="BV1700" s="52"/>
      <c r="BW1700" s="52"/>
      <c r="BX1700" s="52"/>
      <c r="BY1700" s="52"/>
      <c r="BZ1700" s="52"/>
      <c r="CA1700" s="52"/>
      <c r="CB1700" s="52"/>
      <c r="CC1700" s="52"/>
      <c r="CD1700" s="52"/>
      <c r="CE1700" s="52"/>
      <c r="CF1700" s="52"/>
      <c r="CG1700" s="52"/>
      <c r="CH1700" s="52"/>
      <c r="CI1700" s="52"/>
      <c r="CJ1700" s="52"/>
      <c r="CK1700" s="52"/>
      <c r="CL1700" s="52"/>
      <c r="CM1700" s="52"/>
      <c r="CN1700" s="52"/>
      <c r="CO1700" s="52"/>
      <c r="CP1700" s="52"/>
      <c r="CQ1700" s="52"/>
      <c r="CR1700" s="52"/>
      <c r="CS1700" s="52"/>
      <c r="CT1700" s="52"/>
      <c r="CU1700" s="52"/>
      <c r="CV1700" s="52"/>
      <c r="CW1700" s="52"/>
      <c r="CX1700" s="52"/>
      <c r="CY1700" s="52"/>
      <c r="CZ1700" s="52"/>
      <c r="DA1700" s="52"/>
      <c r="DB1700" s="52"/>
      <c r="DC1700" s="52"/>
      <c r="DD1700" s="52"/>
      <c r="DE1700" s="52"/>
      <c r="DF1700" s="52"/>
      <c r="DG1700" s="52"/>
      <c r="DH1700" s="52"/>
      <c r="DI1700" s="52"/>
      <c r="DJ1700" s="52"/>
      <c r="DK1700" s="52"/>
      <c r="DL1700" s="52"/>
      <c r="DM1700" s="52"/>
      <c r="DN1700" s="52"/>
      <c r="DO1700" s="52"/>
      <c r="DP1700" s="52"/>
      <c r="DQ1700" s="52"/>
      <c r="DR1700" s="52"/>
      <c r="DS1700" s="52"/>
      <c r="DT1700" s="52"/>
      <c r="DU1700" s="52"/>
      <c r="DV1700" s="52"/>
      <c r="DW1700" s="52"/>
      <c r="DX1700" s="52"/>
      <c r="DY1700" s="52"/>
    </row>
    <row r="1701" spans="1:129" x14ac:dyDescent="0.25">
      <c r="D1701" s="23">
        <v>100000</v>
      </c>
      <c r="E1701" s="2">
        <v>12</v>
      </c>
      <c r="F1701" s="2"/>
      <c r="G1701" s="10">
        <f>D1701/E1701</f>
        <v>8333.3333333333339</v>
      </c>
      <c r="I1701" s="52"/>
      <c r="J1701" s="103"/>
      <c r="K1701" s="55"/>
      <c r="L1701" s="52"/>
      <c r="M1701" s="55"/>
      <c r="N1701" s="52"/>
      <c r="O1701" s="52"/>
      <c r="P1701" s="95"/>
      <c r="Q1701" s="52"/>
      <c r="R1701" s="52"/>
      <c r="S1701" s="52"/>
      <c r="T1701" s="52"/>
      <c r="U1701" s="52"/>
      <c r="V1701" s="52"/>
      <c r="W1701" s="52"/>
      <c r="X1701" s="52"/>
      <c r="Y1701" s="52"/>
      <c r="Z1701" s="52"/>
      <c r="AA1701" s="52"/>
      <c r="AB1701" s="52"/>
      <c r="AC1701" s="52"/>
      <c r="AD1701" s="52"/>
      <c r="AE1701" s="52"/>
      <c r="AF1701" s="52"/>
      <c r="AG1701" s="52"/>
      <c r="AH1701" s="52"/>
      <c r="AI1701" s="52"/>
      <c r="AJ1701" s="52"/>
      <c r="AK1701" s="52"/>
      <c r="AL1701" s="52"/>
      <c r="AM1701" s="52"/>
      <c r="AN1701" s="52"/>
      <c r="AO1701" s="52"/>
      <c r="AP1701" s="52"/>
      <c r="AQ1701" s="52"/>
      <c r="AR1701" s="52"/>
      <c r="AS1701" s="52"/>
      <c r="AT1701" s="52"/>
      <c r="AU1701" s="52"/>
      <c r="AV1701" s="52"/>
      <c r="AW1701" s="52"/>
      <c r="AX1701" s="52"/>
      <c r="AY1701" s="52"/>
      <c r="AZ1701" s="52"/>
      <c r="BA1701" s="52"/>
      <c r="BB1701" s="52"/>
      <c r="BC1701" s="52"/>
      <c r="BD1701" s="52"/>
      <c r="BE1701" s="52"/>
      <c r="BF1701" s="52"/>
      <c r="BG1701" s="52"/>
      <c r="BH1701" s="52"/>
      <c r="BI1701" s="52"/>
      <c r="BJ1701" s="52"/>
      <c r="BK1701" s="52"/>
      <c r="BL1701" s="52"/>
      <c r="BM1701" s="52"/>
      <c r="BN1701" s="52"/>
      <c r="BO1701" s="52"/>
      <c r="BP1701" s="52"/>
      <c r="BQ1701" s="52"/>
      <c r="BR1701" s="52"/>
      <c r="BS1701" s="52"/>
      <c r="BT1701" s="52"/>
      <c r="BU1701" s="52"/>
      <c r="BV1701" s="52"/>
      <c r="BW1701" s="52"/>
      <c r="BX1701" s="52"/>
      <c r="BY1701" s="52"/>
      <c r="BZ1701" s="52"/>
      <c r="CA1701" s="52"/>
      <c r="CB1701" s="52"/>
      <c r="CC1701" s="52"/>
      <c r="CD1701" s="52"/>
      <c r="CE1701" s="52"/>
      <c r="CF1701" s="52"/>
      <c r="CG1701" s="52"/>
      <c r="CH1701" s="52"/>
      <c r="CI1701" s="52"/>
      <c r="CJ1701" s="52"/>
      <c r="CK1701" s="52"/>
      <c r="CL1701" s="52"/>
      <c r="CM1701" s="52"/>
      <c r="CN1701" s="52"/>
      <c r="CO1701" s="52"/>
      <c r="CP1701" s="52"/>
      <c r="CQ1701" s="52"/>
      <c r="CR1701" s="52"/>
      <c r="CS1701" s="52"/>
      <c r="CT1701" s="52"/>
      <c r="CU1701" s="52"/>
      <c r="CV1701" s="52"/>
      <c r="CW1701" s="52"/>
      <c r="CX1701" s="52"/>
      <c r="CY1701" s="52"/>
      <c r="CZ1701" s="52"/>
      <c r="DA1701" s="52"/>
      <c r="DB1701" s="52"/>
      <c r="DC1701" s="52"/>
      <c r="DD1701" s="52"/>
      <c r="DE1701" s="52"/>
      <c r="DF1701" s="52"/>
      <c r="DG1701" s="52"/>
      <c r="DH1701" s="52"/>
      <c r="DI1701" s="52"/>
      <c r="DJ1701" s="52"/>
      <c r="DK1701" s="52"/>
      <c r="DL1701" s="52"/>
      <c r="DM1701" s="52"/>
      <c r="DN1701" s="52"/>
      <c r="DO1701" s="52"/>
      <c r="DP1701" s="52"/>
      <c r="DQ1701" s="52"/>
      <c r="DR1701" s="52"/>
      <c r="DS1701" s="52"/>
      <c r="DT1701" s="52"/>
      <c r="DU1701" s="52"/>
      <c r="DV1701" s="52"/>
      <c r="DW1701" s="52"/>
      <c r="DX1701" s="52"/>
      <c r="DY1701" s="52"/>
    </row>
    <row r="1702" spans="1:129" x14ac:dyDescent="0.25">
      <c r="A1702" s="20"/>
      <c r="B1702" s="50" t="s">
        <v>1</v>
      </c>
      <c r="C1702" s="50"/>
      <c r="D1702" s="24" t="s">
        <v>2</v>
      </c>
      <c r="E1702" s="25"/>
      <c r="F1702" s="31" t="s">
        <v>3</v>
      </c>
      <c r="G1702" s="27"/>
      <c r="H1702" s="20"/>
      <c r="I1702" s="52"/>
      <c r="J1702" s="103"/>
      <c r="K1702" s="55"/>
      <c r="L1702" s="52"/>
      <c r="M1702" s="55"/>
      <c r="N1702" s="52"/>
      <c r="O1702" s="52"/>
      <c r="P1702" s="95"/>
      <c r="Q1702" s="52"/>
      <c r="R1702" s="52"/>
      <c r="S1702" s="52"/>
      <c r="T1702" s="52"/>
      <c r="U1702" s="52"/>
      <c r="V1702" s="52"/>
      <c r="W1702" s="52"/>
      <c r="X1702" s="52"/>
      <c r="Y1702" s="52"/>
      <c r="Z1702" s="52"/>
      <c r="AA1702" s="52"/>
      <c r="AB1702" s="52"/>
      <c r="AC1702" s="52"/>
      <c r="AD1702" s="52"/>
      <c r="AE1702" s="52"/>
      <c r="AF1702" s="52"/>
      <c r="AG1702" s="52"/>
      <c r="AH1702" s="52"/>
      <c r="AI1702" s="52"/>
      <c r="AJ1702" s="52"/>
      <c r="AK1702" s="52"/>
      <c r="AL1702" s="52"/>
      <c r="AM1702" s="52"/>
      <c r="AN1702" s="52"/>
      <c r="AO1702" s="52"/>
      <c r="AP1702" s="52"/>
      <c r="AQ1702" s="52"/>
      <c r="AR1702" s="52"/>
      <c r="AS1702" s="52"/>
      <c r="AT1702" s="52"/>
      <c r="AU1702" s="52"/>
      <c r="AV1702" s="52"/>
      <c r="AW1702" s="52"/>
      <c r="AX1702" s="52"/>
      <c r="AY1702" s="52"/>
      <c r="AZ1702" s="52"/>
      <c r="BA1702" s="52"/>
      <c r="BB1702" s="52"/>
      <c r="BC1702" s="52"/>
      <c r="BD1702" s="52"/>
      <c r="BE1702" s="52"/>
      <c r="BF1702" s="52"/>
      <c r="BG1702" s="52"/>
      <c r="BH1702" s="52"/>
      <c r="BI1702" s="52"/>
      <c r="BJ1702" s="52"/>
      <c r="BK1702" s="52"/>
      <c r="BL1702" s="52"/>
      <c r="BM1702" s="52"/>
      <c r="BN1702" s="52"/>
      <c r="BO1702" s="52"/>
      <c r="BP1702" s="52"/>
      <c r="BQ1702" s="52"/>
      <c r="BR1702" s="52"/>
      <c r="BS1702" s="52"/>
      <c r="BT1702" s="52"/>
      <c r="BU1702" s="52"/>
      <c r="BV1702" s="52"/>
      <c r="BW1702" s="52"/>
      <c r="BX1702" s="52"/>
      <c r="BY1702" s="52"/>
      <c r="BZ1702" s="52"/>
      <c r="CA1702" s="52"/>
      <c r="CB1702" s="52"/>
      <c r="CC1702" s="52"/>
      <c r="CD1702" s="52"/>
      <c r="CE1702" s="52"/>
      <c r="CF1702" s="52"/>
      <c r="CG1702" s="52"/>
      <c r="CH1702" s="52"/>
      <c r="CI1702" s="52"/>
      <c r="CJ1702" s="52"/>
      <c r="CK1702" s="52"/>
      <c r="CL1702" s="52"/>
      <c r="CM1702" s="52"/>
      <c r="CN1702" s="52"/>
      <c r="CO1702" s="52"/>
      <c r="CP1702" s="52"/>
      <c r="CQ1702" s="52"/>
      <c r="CR1702" s="52"/>
      <c r="CS1702" s="52"/>
      <c r="CT1702" s="52"/>
      <c r="CU1702" s="52"/>
      <c r="CV1702" s="52"/>
      <c r="CW1702" s="52"/>
      <c r="CX1702" s="52"/>
      <c r="CY1702" s="52"/>
      <c r="CZ1702" s="52"/>
      <c r="DA1702" s="52"/>
      <c r="DB1702" s="52"/>
      <c r="DC1702" s="52"/>
      <c r="DD1702" s="52"/>
      <c r="DE1702" s="52"/>
      <c r="DF1702" s="52"/>
      <c r="DG1702" s="52"/>
      <c r="DH1702" s="52"/>
      <c r="DI1702" s="52"/>
      <c r="DJ1702" s="52"/>
      <c r="DK1702" s="52"/>
      <c r="DL1702" s="52"/>
      <c r="DM1702" s="52"/>
      <c r="DN1702" s="52"/>
      <c r="DO1702" s="52"/>
      <c r="DP1702" s="52"/>
      <c r="DQ1702" s="52"/>
      <c r="DR1702" s="52"/>
      <c r="DS1702" s="52"/>
      <c r="DT1702" s="52"/>
      <c r="DU1702" s="52"/>
      <c r="DV1702" s="52"/>
      <c r="DW1702" s="52"/>
      <c r="DX1702" s="52"/>
      <c r="DY1702" s="52"/>
    </row>
    <row r="1703" spans="1:129" x14ac:dyDescent="0.25">
      <c r="A1703" s="19" t="s">
        <v>4</v>
      </c>
      <c r="B1703" s="5">
        <v>8333</v>
      </c>
      <c r="D1703" s="5">
        <f>B1703-F1703</f>
        <v>8333</v>
      </c>
      <c r="F1703" s="5">
        <f>SUM(J1703:BB1703)</f>
        <v>0</v>
      </c>
      <c r="I1703" s="52"/>
      <c r="J1703" s="103"/>
      <c r="K1703" s="55"/>
      <c r="L1703" s="52"/>
      <c r="M1703" s="55"/>
      <c r="N1703" s="52"/>
      <c r="O1703" s="52"/>
      <c r="P1703" s="95"/>
      <c r="Q1703" s="52"/>
      <c r="R1703" s="52"/>
      <c r="S1703" s="52"/>
      <c r="T1703" s="52"/>
      <c r="U1703" s="52"/>
      <c r="V1703" s="52"/>
      <c r="W1703" s="52"/>
      <c r="X1703" s="52"/>
      <c r="Y1703" s="52"/>
      <c r="Z1703" s="52"/>
      <c r="AA1703" s="52"/>
      <c r="AB1703" s="52"/>
      <c r="AC1703" s="52"/>
      <c r="AD1703" s="52"/>
      <c r="AE1703" s="52"/>
      <c r="AF1703" s="52"/>
      <c r="AG1703" s="52"/>
      <c r="AH1703" s="52"/>
      <c r="AI1703" s="52"/>
      <c r="AJ1703" s="52"/>
      <c r="AK1703" s="52"/>
      <c r="AL1703" s="52"/>
      <c r="AM1703" s="52"/>
      <c r="AN1703" s="52"/>
      <c r="AO1703" s="52"/>
      <c r="AP1703" s="52"/>
      <c r="AQ1703" s="52"/>
      <c r="AR1703" s="52"/>
      <c r="AS1703" s="52"/>
      <c r="AT1703" s="52"/>
      <c r="AU1703" s="52"/>
      <c r="AV1703" s="52"/>
      <c r="AW1703" s="52"/>
      <c r="AX1703" s="52"/>
      <c r="AY1703" s="52"/>
      <c r="AZ1703" s="52"/>
      <c r="BA1703" s="52"/>
      <c r="BB1703" s="52"/>
      <c r="BC1703" s="52"/>
      <c r="BD1703" s="52"/>
      <c r="BE1703" s="52"/>
      <c r="BF1703" s="52"/>
      <c r="BG1703" s="52"/>
      <c r="BH1703" s="52"/>
      <c r="BI1703" s="52"/>
      <c r="BJ1703" s="52"/>
      <c r="BK1703" s="52"/>
      <c r="BL1703" s="52"/>
      <c r="BM1703" s="52"/>
      <c r="BN1703" s="52"/>
      <c r="BO1703" s="52"/>
      <c r="BP1703" s="52"/>
      <c r="BQ1703" s="52"/>
      <c r="BR1703" s="52"/>
      <c r="BS1703" s="52"/>
      <c r="BT1703" s="52"/>
      <c r="BU1703" s="52"/>
      <c r="BV1703" s="52"/>
      <c r="BW1703" s="52"/>
      <c r="BX1703" s="52"/>
      <c r="BY1703" s="52"/>
      <c r="BZ1703" s="52"/>
      <c r="CA1703" s="52"/>
      <c r="CB1703" s="52"/>
      <c r="CC1703" s="52"/>
      <c r="CD1703" s="52"/>
      <c r="CE1703" s="52"/>
      <c r="CF1703" s="52"/>
      <c r="CG1703" s="52"/>
      <c r="CH1703" s="52"/>
      <c r="CI1703" s="52"/>
      <c r="CJ1703" s="52"/>
      <c r="CK1703" s="52"/>
      <c r="CL1703" s="52"/>
      <c r="CM1703" s="52"/>
      <c r="CN1703" s="52"/>
      <c r="CO1703" s="52"/>
      <c r="CP1703" s="52"/>
      <c r="CQ1703" s="52"/>
      <c r="CR1703" s="52"/>
      <c r="CS1703" s="52"/>
      <c r="CT1703" s="52"/>
      <c r="CU1703" s="52"/>
      <c r="CV1703" s="52"/>
      <c r="CW1703" s="52"/>
      <c r="CX1703" s="52"/>
      <c r="CY1703" s="52"/>
      <c r="CZ1703" s="52"/>
      <c r="DA1703" s="52"/>
      <c r="DB1703" s="52"/>
      <c r="DC1703" s="52"/>
      <c r="DD1703" s="52"/>
      <c r="DE1703" s="52"/>
      <c r="DF1703" s="52"/>
      <c r="DG1703" s="52"/>
      <c r="DH1703" s="52"/>
      <c r="DI1703" s="52"/>
      <c r="DJ1703" s="52"/>
      <c r="DK1703" s="52"/>
      <c r="DL1703" s="52"/>
      <c r="DM1703" s="52"/>
      <c r="DN1703" s="52"/>
      <c r="DO1703" s="52"/>
      <c r="DP1703" s="52"/>
      <c r="DQ1703" s="52"/>
      <c r="DR1703" s="52"/>
      <c r="DS1703" s="52"/>
      <c r="DT1703" s="52"/>
      <c r="DU1703" s="52"/>
      <c r="DV1703" s="52"/>
      <c r="DW1703" s="52"/>
      <c r="DX1703" s="52"/>
      <c r="DY1703" s="52"/>
    </row>
    <row r="1704" spans="1:129" x14ac:dyDescent="0.25">
      <c r="A1704" s="19" t="s">
        <v>5</v>
      </c>
      <c r="B1704" s="5">
        <v>8333</v>
      </c>
      <c r="D1704" s="5">
        <f t="shared" ref="D1704:D1714" si="267">B1704-F1704</f>
        <v>8333</v>
      </c>
      <c r="F1704" s="5">
        <f t="shared" ref="F1704:F1714" si="268">SUM(J1704:BB1704)</f>
        <v>0</v>
      </c>
      <c r="I1704" s="52"/>
      <c r="J1704" s="103"/>
      <c r="K1704" s="55"/>
      <c r="L1704" s="52"/>
      <c r="M1704" s="55"/>
      <c r="N1704" s="52"/>
      <c r="O1704" s="52"/>
      <c r="P1704" s="95"/>
      <c r="Q1704" s="52"/>
      <c r="R1704" s="52"/>
      <c r="S1704" s="52"/>
      <c r="T1704" s="52"/>
      <c r="U1704" s="52"/>
      <c r="V1704" s="52"/>
      <c r="W1704" s="52"/>
      <c r="X1704" s="52"/>
      <c r="Y1704" s="52"/>
      <c r="Z1704" s="52"/>
      <c r="AA1704" s="52"/>
      <c r="AB1704" s="52"/>
      <c r="AC1704" s="52"/>
      <c r="AD1704" s="52"/>
      <c r="AE1704" s="52"/>
      <c r="AF1704" s="52"/>
      <c r="AG1704" s="52"/>
      <c r="AH1704" s="52"/>
      <c r="AI1704" s="52"/>
      <c r="AJ1704" s="52"/>
      <c r="AK1704" s="52"/>
      <c r="AL1704" s="52"/>
      <c r="AM1704" s="52"/>
      <c r="AN1704" s="52"/>
      <c r="AO1704" s="52"/>
      <c r="AP1704" s="52"/>
      <c r="AQ1704" s="52"/>
      <c r="AR1704" s="52"/>
      <c r="AS1704" s="52"/>
      <c r="AT1704" s="52"/>
      <c r="AU1704" s="52"/>
      <c r="AV1704" s="52"/>
      <c r="AW1704" s="52"/>
      <c r="AX1704" s="52"/>
      <c r="AY1704" s="52"/>
      <c r="AZ1704" s="52"/>
      <c r="BA1704" s="52"/>
      <c r="BB1704" s="52"/>
      <c r="BC1704" s="52"/>
      <c r="BD1704" s="52"/>
      <c r="BE1704" s="52"/>
      <c r="BF1704" s="52"/>
      <c r="BG1704" s="52"/>
      <c r="BH1704" s="52"/>
      <c r="BI1704" s="52"/>
      <c r="BJ1704" s="52"/>
      <c r="BK1704" s="52"/>
      <c r="BL1704" s="52"/>
      <c r="BM1704" s="52"/>
      <c r="BN1704" s="52"/>
      <c r="BO1704" s="52"/>
      <c r="BP1704" s="52"/>
      <c r="BQ1704" s="52"/>
      <c r="BR1704" s="52"/>
      <c r="BS1704" s="52"/>
      <c r="BT1704" s="52"/>
      <c r="BU1704" s="52"/>
      <c r="BV1704" s="52"/>
      <c r="BW1704" s="52"/>
      <c r="BX1704" s="52"/>
      <c r="BY1704" s="52"/>
      <c r="BZ1704" s="52"/>
      <c r="CA1704" s="52"/>
      <c r="CB1704" s="52"/>
      <c r="CC1704" s="52"/>
      <c r="CD1704" s="52"/>
      <c r="CE1704" s="52"/>
      <c r="CF1704" s="52"/>
      <c r="CG1704" s="52"/>
      <c r="CH1704" s="52"/>
      <c r="CI1704" s="52"/>
      <c r="CJ1704" s="52"/>
      <c r="CK1704" s="52"/>
      <c r="CL1704" s="52"/>
      <c r="CM1704" s="52"/>
      <c r="CN1704" s="52"/>
      <c r="CO1704" s="52"/>
      <c r="CP1704" s="52"/>
      <c r="CQ1704" s="52"/>
      <c r="CR1704" s="52"/>
      <c r="CS1704" s="52"/>
      <c r="CT1704" s="52"/>
      <c r="CU1704" s="52"/>
      <c r="CV1704" s="52"/>
      <c r="CW1704" s="52"/>
      <c r="CX1704" s="52"/>
      <c r="CY1704" s="52"/>
      <c r="CZ1704" s="52"/>
      <c r="DA1704" s="52"/>
      <c r="DB1704" s="52"/>
      <c r="DC1704" s="52"/>
      <c r="DD1704" s="52"/>
      <c r="DE1704" s="52"/>
      <c r="DF1704" s="52"/>
      <c r="DG1704" s="52"/>
      <c r="DH1704" s="52"/>
      <c r="DI1704" s="52"/>
      <c r="DJ1704" s="52"/>
      <c r="DK1704" s="52"/>
      <c r="DL1704" s="52"/>
      <c r="DM1704" s="52"/>
      <c r="DN1704" s="52"/>
      <c r="DO1704" s="52"/>
      <c r="DP1704" s="52"/>
      <c r="DQ1704" s="52"/>
      <c r="DR1704" s="52"/>
      <c r="DS1704" s="52"/>
      <c r="DT1704" s="52"/>
      <c r="DU1704" s="52"/>
      <c r="DV1704" s="52"/>
      <c r="DW1704" s="52"/>
      <c r="DX1704" s="52"/>
      <c r="DY1704" s="52"/>
    </row>
    <row r="1705" spans="1:129" x14ac:dyDescent="0.25">
      <c r="A1705" s="19" t="s">
        <v>6</v>
      </c>
      <c r="B1705" s="5">
        <v>8333</v>
      </c>
      <c r="D1705" s="5">
        <f t="shared" si="267"/>
        <v>-11367</v>
      </c>
      <c r="F1705" s="5">
        <f t="shared" si="268"/>
        <v>19700</v>
      </c>
      <c r="I1705" s="52"/>
      <c r="J1705" s="103"/>
      <c r="K1705" s="55"/>
      <c r="L1705" s="125">
        <f>15000</f>
        <v>15000</v>
      </c>
      <c r="M1705" s="55"/>
      <c r="N1705" s="125">
        <f>4700</f>
        <v>4700</v>
      </c>
      <c r="O1705" s="52"/>
      <c r="P1705" s="95"/>
      <c r="Q1705" s="52"/>
      <c r="R1705" s="52"/>
      <c r="S1705" s="52"/>
      <c r="T1705" s="52"/>
      <c r="U1705" s="52"/>
      <c r="V1705" s="52"/>
      <c r="W1705" s="52"/>
      <c r="X1705" s="52"/>
      <c r="Y1705" s="52"/>
      <c r="Z1705" s="52"/>
      <c r="AA1705" s="52"/>
      <c r="AB1705" s="52"/>
      <c r="AC1705" s="52"/>
      <c r="AD1705" s="52"/>
      <c r="AE1705" s="52"/>
      <c r="AF1705" s="52"/>
      <c r="AG1705" s="52"/>
      <c r="AH1705" s="52"/>
      <c r="AI1705" s="52"/>
      <c r="AJ1705" s="52"/>
      <c r="AK1705" s="52"/>
      <c r="AL1705" s="52"/>
      <c r="AM1705" s="52"/>
      <c r="AN1705" s="52"/>
      <c r="AO1705" s="52"/>
      <c r="AP1705" s="52"/>
      <c r="AQ1705" s="52"/>
      <c r="AR1705" s="52"/>
      <c r="AS1705" s="52"/>
      <c r="AT1705" s="52"/>
      <c r="AU1705" s="52"/>
      <c r="AV1705" s="52"/>
      <c r="AW1705" s="52"/>
      <c r="AX1705" s="52"/>
      <c r="AY1705" s="52"/>
      <c r="AZ1705" s="52"/>
      <c r="BA1705" s="52"/>
      <c r="BB1705" s="52"/>
      <c r="BC1705" s="52"/>
      <c r="BD1705" s="52"/>
      <c r="BE1705" s="52"/>
      <c r="BF1705" s="52"/>
      <c r="BG1705" s="52"/>
      <c r="BH1705" s="52"/>
      <c r="BI1705" s="52"/>
      <c r="BJ1705" s="52"/>
      <c r="BK1705" s="52"/>
      <c r="BL1705" s="52"/>
      <c r="BM1705" s="52"/>
      <c r="BN1705" s="52"/>
      <c r="BO1705" s="52"/>
      <c r="BP1705" s="52"/>
      <c r="BQ1705" s="52"/>
      <c r="BR1705" s="52"/>
      <c r="BS1705" s="52"/>
      <c r="BT1705" s="52"/>
      <c r="BU1705" s="52"/>
      <c r="BV1705" s="52"/>
      <c r="BW1705" s="52"/>
      <c r="BX1705" s="52"/>
      <c r="BY1705" s="52"/>
      <c r="BZ1705" s="52"/>
      <c r="CA1705" s="52"/>
      <c r="CB1705" s="52"/>
      <c r="CC1705" s="52"/>
      <c r="CD1705" s="52"/>
      <c r="CE1705" s="52"/>
      <c r="CF1705" s="52"/>
      <c r="CG1705" s="52"/>
      <c r="CH1705" s="52"/>
      <c r="CI1705" s="52"/>
      <c r="CJ1705" s="52"/>
      <c r="CK1705" s="52"/>
      <c r="CL1705" s="52"/>
      <c r="CM1705" s="52"/>
      <c r="CN1705" s="52"/>
      <c r="CO1705" s="52"/>
      <c r="CP1705" s="52"/>
      <c r="CQ1705" s="52"/>
      <c r="CR1705" s="52"/>
      <c r="CS1705" s="52"/>
      <c r="CT1705" s="52"/>
      <c r="CU1705" s="52"/>
      <c r="CV1705" s="52"/>
      <c r="CW1705" s="52"/>
      <c r="CX1705" s="52"/>
      <c r="CY1705" s="52"/>
      <c r="CZ1705" s="52"/>
      <c r="DA1705" s="52"/>
      <c r="DB1705" s="52"/>
      <c r="DC1705" s="52"/>
      <c r="DD1705" s="52"/>
      <c r="DE1705" s="52"/>
      <c r="DF1705" s="52"/>
      <c r="DG1705" s="52"/>
      <c r="DH1705" s="52"/>
      <c r="DI1705" s="52"/>
      <c r="DJ1705" s="52"/>
      <c r="DK1705" s="52"/>
      <c r="DL1705" s="52"/>
      <c r="DM1705" s="52"/>
      <c r="DN1705" s="52"/>
      <c r="DO1705" s="52"/>
      <c r="DP1705" s="52"/>
      <c r="DQ1705" s="52"/>
      <c r="DR1705" s="52"/>
      <c r="DS1705" s="52"/>
      <c r="DT1705" s="52"/>
      <c r="DU1705" s="52"/>
      <c r="DV1705" s="52"/>
      <c r="DW1705" s="52"/>
      <c r="DX1705" s="52"/>
      <c r="DY1705" s="52"/>
    </row>
    <row r="1706" spans="1:129" x14ac:dyDescent="0.25">
      <c r="A1706" s="19" t="s">
        <v>7</v>
      </c>
      <c r="B1706" s="5">
        <v>8333</v>
      </c>
      <c r="D1706" s="5">
        <f t="shared" si="267"/>
        <v>7333</v>
      </c>
      <c r="F1706" s="5">
        <f t="shared" si="268"/>
        <v>1000</v>
      </c>
      <c r="I1706" s="52"/>
      <c r="J1706" s="103"/>
      <c r="K1706" s="55"/>
      <c r="L1706" s="52"/>
      <c r="M1706" s="55"/>
      <c r="N1706" s="52"/>
      <c r="O1706" s="52"/>
      <c r="P1706" s="95"/>
      <c r="Q1706" s="52"/>
      <c r="R1706" s="52"/>
      <c r="S1706" s="52"/>
      <c r="T1706" s="125">
        <f>1000</f>
        <v>1000</v>
      </c>
      <c r="U1706" s="52"/>
      <c r="V1706" s="52"/>
      <c r="W1706" s="52"/>
      <c r="X1706" s="52"/>
      <c r="Y1706" s="52"/>
      <c r="Z1706" s="52"/>
      <c r="AA1706" s="52"/>
      <c r="AB1706" s="52"/>
      <c r="AC1706" s="52"/>
      <c r="AD1706" s="52"/>
      <c r="AE1706" s="52"/>
      <c r="AF1706" s="52"/>
      <c r="AG1706" s="52"/>
      <c r="AH1706" s="52"/>
      <c r="AI1706" s="52"/>
      <c r="AJ1706" s="52"/>
      <c r="AK1706" s="52"/>
      <c r="AL1706" s="52"/>
      <c r="AM1706" s="52"/>
      <c r="AN1706" s="52"/>
      <c r="AO1706" s="52"/>
      <c r="AP1706" s="52"/>
      <c r="AQ1706" s="52"/>
      <c r="AR1706" s="52"/>
      <c r="AS1706" s="52"/>
      <c r="AT1706" s="52"/>
      <c r="AU1706" s="52"/>
      <c r="AV1706" s="52"/>
      <c r="AW1706" s="52"/>
      <c r="AX1706" s="52"/>
      <c r="AY1706" s="52"/>
      <c r="AZ1706" s="52"/>
      <c r="BA1706" s="52"/>
      <c r="BB1706" s="52"/>
      <c r="BC1706" s="52"/>
      <c r="BD1706" s="52"/>
      <c r="BE1706" s="52"/>
      <c r="BF1706" s="52"/>
      <c r="BG1706" s="52"/>
      <c r="BH1706" s="52"/>
      <c r="BI1706" s="52"/>
      <c r="BJ1706" s="52"/>
      <c r="BK1706" s="52"/>
      <c r="BL1706" s="52"/>
      <c r="BM1706" s="52"/>
      <c r="BN1706" s="52"/>
      <c r="BO1706" s="52"/>
      <c r="BP1706" s="52"/>
      <c r="BQ1706" s="52"/>
      <c r="BR1706" s="52"/>
      <c r="BS1706" s="52"/>
      <c r="BT1706" s="52"/>
      <c r="BU1706" s="52"/>
      <c r="BV1706" s="52"/>
      <c r="BW1706" s="52"/>
      <c r="BX1706" s="52"/>
      <c r="BY1706" s="52"/>
      <c r="BZ1706" s="52"/>
      <c r="CA1706" s="52"/>
      <c r="CB1706" s="52"/>
      <c r="CC1706" s="52"/>
      <c r="CD1706" s="52"/>
      <c r="CE1706" s="52"/>
      <c r="CF1706" s="52"/>
      <c r="CG1706" s="52"/>
      <c r="CH1706" s="52"/>
      <c r="CI1706" s="52"/>
      <c r="CJ1706" s="52"/>
      <c r="CK1706" s="52"/>
      <c r="CL1706" s="52"/>
      <c r="CM1706" s="52"/>
      <c r="CN1706" s="52"/>
      <c r="CO1706" s="52"/>
      <c r="CP1706" s="52"/>
      <c r="CQ1706" s="52"/>
      <c r="CR1706" s="52"/>
      <c r="CS1706" s="52"/>
      <c r="CT1706" s="52"/>
      <c r="CU1706" s="52"/>
      <c r="CV1706" s="52"/>
      <c r="CW1706" s="52"/>
      <c r="CX1706" s="52"/>
      <c r="CY1706" s="52"/>
      <c r="CZ1706" s="52"/>
      <c r="DA1706" s="52"/>
      <c r="DB1706" s="52"/>
      <c r="DC1706" s="52"/>
      <c r="DD1706" s="52"/>
      <c r="DE1706" s="52"/>
      <c r="DF1706" s="52"/>
      <c r="DG1706" s="52"/>
      <c r="DH1706" s="52"/>
      <c r="DI1706" s="52"/>
      <c r="DJ1706" s="52"/>
      <c r="DK1706" s="52"/>
      <c r="DL1706" s="52"/>
      <c r="DM1706" s="52"/>
      <c r="DN1706" s="52"/>
      <c r="DO1706" s="52"/>
      <c r="DP1706" s="52"/>
      <c r="DQ1706" s="52"/>
      <c r="DR1706" s="52"/>
      <c r="DS1706" s="52"/>
      <c r="DT1706" s="52"/>
      <c r="DU1706" s="52"/>
      <c r="DV1706" s="52"/>
      <c r="DW1706" s="52"/>
      <c r="DX1706" s="52"/>
      <c r="DY1706" s="52"/>
    </row>
    <row r="1707" spans="1:129" x14ac:dyDescent="0.25">
      <c r="A1707" s="19" t="s">
        <v>55</v>
      </c>
      <c r="B1707" s="5">
        <v>8333</v>
      </c>
      <c r="D1707" s="5">
        <f t="shared" si="267"/>
        <v>-13167</v>
      </c>
      <c r="F1707" s="5">
        <f t="shared" si="268"/>
        <v>21500</v>
      </c>
      <c r="I1707" s="52"/>
      <c r="J1707" s="117">
        <f>21500</f>
        <v>21500</v>
      </c>
      <c r="K1707" s="83"/>
      <c r="L1707" s="83"/>
      <c r="M1707" s="55"/>
      <c r="N1707" s="52"/>
      <c r="O1707" s="52"/>
      <c r="P1707" s="95"/>
      <c r="Q1707" s="52"/>
      <c r="R1707" s="52"/>
      <c r="S1707" s="52"/>
      <c r="T1707" s="52"/>
      <c r="U1707" s="52"/>
      <c r="V1707" s="52"/>
      <c r="W1707" s="52"/>
      <c r="X1707" s="52"/>
      <c r="Y1707" s="52"/>
      <c r="Z1707" s="52"/>
      <c r="AA1707" s="52"/>
      <c r="AB1707" s="52"/>
      <c r="AC1707" s="52"/>
      <c r="AD1707" s="52"/>
      <c r="AE1707" s="52"/>
      <c r="AF1707" s="52"/>
      <c r="AG1707" s="52"/>
      <c r="AH1707" s="52"/>
      <c r="AI1707" s="52"/>
      <c r="AJ1707" s="52"/>
      <c r="AK1707" s="52"/>
      <c r="AL1707" s="52"/>
      <c r="AM1707" s="52"/>
      <c r="AN1707" s="52"/>
      <c r="AO1707" s="52"/>
      <c r="AP1707" s="52"/>
      <c r="AQ1707" s="52"/>
      <c r="AR1707" s="52"/>
      <c r="AS1707" s="52"/>
      <c r="AT1707" s="52"/>
      <c r="AU1707" s="52"/>
      <c r="AV1707" s="52"/>
      <c r="AW1707" s="52"/>
      <c r="AX1707" s="52"/>
      <c r="AY1707" s="52"/>
      <c r="AZ1707" s="52"/>
      <c r="BA1707" s="52"/>
      <c r="BB1707" s="52"/>
      <c r="BC1707" s="52"/>
      <c r="BD1707" s="52"/>
      <c r="BE1707" s="52"/>
      <c r="BF1707" s="52"/>
      <c r="BG1707" s="52"/>
      <c r="BH1707" s="52"/>
      <c r="BI1707" s="52"/>
      <c r="BJ1707" s="52"/>
      <c r="BK1707" s="52"/>
      <c r="BL1707" s="52"/>
      <c r="BM1707" s="52"/>
      <c r="BN1707" s="52"/>
      <c r="BO1707" s="52"/>
      <c r="BP1707" s="52"/>
      <c r="BQ1707" s="52"/>
      <c r="BR1707" s="52"/>
      <c r="BS1707" s="52"/>
      <c r="BT1707" s="52"/>
      <c r="BU1707" s="52"/>
      <c r="BV1707" s="52"/>
      <c r="BW1707" s="52"/>
      <c r="BX1707" s="52"/>
      <c r="BY1707" s="52"/>
      <c r="BZ1707" s="52"/>
      <c r="CA1707" s="52"/>
      <c r="CB1707" s="52"/>
      <c r="CC1707" s="52"/>
      <c r="CD1707" s="52"/>
      <c r="CE1707" s="52"/>
      <c r="CF1707" s="52"/>
      <c r="CG1707" s="52"/>
      <c r="CH1707" s="52"/>
      <c r="CI1707" s="52"/>
      <c r="CJ1707" s="52"/>
      <c r="CK1707" s="52"/>
      <c r="CL1707" s="52"/>
      <c r="CM1707" s="52"/>
      <c r="CN1707" s="52"/>
      <c r="CO1707" s="52"/>
      <c r="CP1707" s="52"/>
      <c r="CQ1707" s="52"/>
      <c r="CR1707" s="52"/>
      <c r="CS1707" s="52"/>
      <c r="CT1707" s="52"/>
      <c r="CU1707" s="52"/>
      <c r="CV1707" s="52"/>
      <c r="CW1707" s="52"/>
      <c r="CX1707" s="52"/>
      <c r="CY1707" s="52"/>
      <c r="CZ1707" s="52"/>
      <c r="DA1707" s="52"/>
      <c r="DB1707" s="52"/>
      <c r="DC1707" s="52"/>
      <c r="DD1707" s="52"/>
      <c r="DE1707" s="52"/>
      <c r="DF1707" s="52"/>
      <c r="DG1707" s="52"/>
      <c r="DH1707" s="52"/>
      <c r="DI1707" s="52"/>
      <c r="DJ1707" s="52"/>
      <c r="DK1707" s="52"/>
      <c r="DL1707" s="52"/>
      <c r="DM1707" s="52"/>
      <c r="DN1707" s="52"/>
      <c r="DO1707" s="52"/>
      <c r="DP1707" s="52"/>
      <c r="DQ1707" s="52"/>
      <c r="DR1707" s="52"/>
      <c r="DS1707" s="52"/>
      <c r="DT1707" s="52"/>
      <c r="DU1707" s="52"/>
      <c r="DV1707" s="52"/>
      <c r="DW1707" s="52"/>
      <c r="DX1707" s="52"/>
      <c r="DY1707" s="52"/>
    </row>
    <row r="1708" spans="1:129" x14ac:dyDescent="0.25">
      <c r="A1708" s="19" t="s">
        <v>9</v>
      </c>
      <c r="B1708" s="5">
        <v>8333</v>
      </c>
      <c r="D1708" s="5">
        <f t="shared" si="267"/>
        <v>8333</v>
      </c>
      <c r="F1708" s="5">
        <f t="shared" si="268"/>
        <v>0</v>
      </c>
      <c r="I1708" s="52"/>
      <c r="J1708" s="105"/>
      <c r="K1708" s="83"/>
      <c r="L1708" s="52"/>
      <c r="M1708" s="55"/>
      <c r="N1708" s="52"/>
      <c r="O1708" s="52"/>
      <c r="P1708" s="95"/>
      <c r="Q1708" s="52"/>
      <c r="R1708" s="52"/>
      <c r="S1708" s="52"/>
      <c r="T1708" s="52"/>
      <c r="U1708" s="52"/>
      <c r="V1708" s="52"/>
      <c r="W1708" s="52"/>
      <c r="X1708" s="52"/>
      <c r="Y1708" s="52"/>
      <c r="Z1708" s="52"/>
      <c r="AA1708" s="52"/>
      <c r="AB1708" s="52"/>
      <c r="AC1708" s="52"/>
      <c r="AD1708" s="52"/>
      <c r="AE1708" s="52"/>
      <c r="AF1708" s="52"/>
      <c r="AG1708" s="52"/>
      <c r="AH1708" s="52"/>
      <c r="AI1708" s="52"/>
      <c r="AJ1708" s="52"/>
      <c r="AK1708" s="52"/>
      <c r="AL1708" s="52"/>
      <c r="AM1708" s="52"/>
      <c r="AN1708" s="52"/>
      <c r="AO1708" s="52"/>
      <c r="AP1708" s="52"/>
      <c r="AQ1708" s="52"/>
      <c r="AR1708" s="52"/>
      <c r="AS1708" s="52"/>
      <c r="AT1708" s="52"/>
      <c r="AU1708" s="52"/>
      <c r="AV1708" s="52"/>
      <c r="AW1708" s="52"/>
      <c r="AX1708" s="52"/>
      <c r="AY1708" s="52"/>
      <c r="AZ1708" s="52"/>
      <c r="BA1708" s="52"/>
      <c r="BB1708" s="52"/>
      <c r="BC1708" s="52"/>
      <c r="BD1708" s="52"/>
      <c r="BE1708" s="52"/>
      <c r="BF1708" s="52"/>
      <c r="BG1708" s="52"/>
      <c r="BH1708" s="52"/>
      <c r="BI1708" s="52"/>
      <c r="BJ1708" s="52"/>
      <c r="BK1708" s="52"/>
      <c r="BL1708" s="52"/>
      <c r="BM1708" s="52"/>
      <c r="BN1708" s="52"/>
      <c r="BO1708" s="52"/>
      <c r="BP1708" s="52"/>
      <c r="BQ1708" s="52"/>
      <c r="BR1708" s="52"/>
      <c r="BS1708" s="52"/>
      <c r="BT1708" s="52"/>
      <c r="BU1708" s="52"/>
      <c r="BV1708" s="52"/>
      <c r="BW1708" s="52"/>
      <c r="BX1708" s="52"/>
      <c r="BY1708" s="52"/>
      <c r="BZ1708" s="52"/>
      <c r="CA1708" s="52"/>
      <c r="CB1708" s="52"/>
      <c r="CC1708" s="52"/>
      <c r="CD1708" s="52"/>
      <c r="CE1708" s="52"/>
      <c r="CF1708" s="52"/>
      <c r="CG1708" s="52"/>
      <c r="CH1708" s="52"/>
      <c r="CI1708" s="52"/>
      <c r="CJ1708" s="52"/>
      <c r="CK1708" s="52"/>
      <c r="CL1708" s="52"/>
      <c r="CM1708" s="52"/>
      <c r="CN1708" s="52"/>
      <c r="CO1708" s="52"/>
      <c r="CP1708" s="52"/>
      <c r="CQ1708" s="52"/>
      <c r="CR1708" s="52"/>
      <c r="CS1708" s="52"/>
      <c r="CT1708" s="52"/>
      <c r="CU1708" s="52"/>
      <c r="CV1708" s="52"/>
      <c r="CW1708" s="52"/>
      <c r="CX1708" s="52"/>
      <c r="CY1708" s="52"/>
      <c r="CZ1708" s="52"/>
      <c r="DA1708" s="52"/>
      <c r="DB1708" s="52"/>
      <c r="DC1708" s="52"/>
      <c r="DD1708" s="52"/>
      <c r="DE1708" s="52"/>
      <c r="DF1708" s="52"/>
      <c r="DG1708" s="52"/>
      <c r="DH1708" s="52"/>
      <c r="DI1708" s="52"/>
      <c r="DJ1708" s="52"/>
      <c r="DK1708" s="52"/>
      <c r="DL1708" s="52"/>
      <c r="DM1708" s="52"/>
      <c r="DN1708" s="52"/>
      <c r="DO1708" s="52"/>
      <c r="DP1708" s="52"/>
      <c r="DQ1708" s="52"/>
      <c r="DR1708" s="52"/>
      <c r="DS1708" s="52"/>
      <c r="DT1708" s="52"/>
      <c r="DU1708" s="52"/>
      <c r="DV1708" s="52"/>
      <c r="DW1708" s="52"/>
      <c r="DX1708" s="52"/>
      <c r="DY1708" s="52"/>
    </row>
    <row r="1709" spans="1:129" x14ac:dyDescent="0.25">
      <c r="A1709" s="19" t="s">
        <v>10</v>
      </c>
      <c r="B1709" s="5">
        <v>8333</v>
      </c>
      <c r="D1709" s="5">
        <f t="shared" si="267"/>
        <v>-23667</v>
      </c>
      <c r="F1709" s="5">
        <f t="shared" si="268"/>
        <v>32000</v>
      </c>
      <c r="I1709" s="52"/>
      <c r="J1709" s="105"/>
      <c r="K1709" s="55"/>
      <c r="L1709" s="55"/>
      <c r="M1709" s="125">
        <f>16000</f>
        <v>16000</v>
      </c>
      <c r="N1709" s="52"/>
      <c r="O1709" s="52"/>
      <c r="P1709" s="95"/>
      <c r="Q1709" s="52"/>
      <c r="R1709" s="52"/>
      <c r="S1709" s="125">
        <f>16000</f>
        <v>16000</v>
      </c>
      <c r="T1709" s="52"/>
      <c r="U1709" s="52"/>
      <c r="V1709" s="52"/>
      <c r="W1709" s="52"/>
      <c r="X1709" s="52"/>
      <c r="Y1709" s="52"/>
      <c r="Z1709" s="52"/>
      <c r="AA1709" s="52"/>
      <c r="AB1709" s="52"/>
      <c r="AC1709" s="52"/>
      <c r="AD1709" s="52"/>
      <c r="AE1709" s="52"/>
      <c r="AF1709" s="52"/>
      <c r="AG1709" s="52"/>
      <c r="AH1709" s="52"/>
      <c r="AI1709" s="52"/>
      <c r="AJ1709" s="52"/>
      <c r="AK1709" s="52"/>
      <c r="AL1709" s="52"/>
      <c r="AM1709" s="52"/>
      <c r="AN1709" s="52"/>
      <c r="AO1709" s="52"/>
      <c r="AP1709" s="52"/>
      <c r="AQ1709" s="52"/>
      <c r="AR1709" s="52"/>
      <c r="AS1709" s="52"/>
      <c r="AT1709" s="52"/>
      <c r="AU1709" s="52"/>
      <c r="AV1709" s="52"/>
      <c r="AW1709" s="52"/>
      <c r="AX1709" s="52"/>
      <c r="AY1709" s="52"/>
      <c r="AZ1709" s="52"/>
      <c r="BA1709" s="52"/>
      <c r="BB1709" s="52"/>
      <c r="BC1709" s="52"/>
      <c r="BD1709" s="52"/>
      <c r="BE1709" s="52"/>
      <c r="BF1709" s="52"/>
      <c r="BG1709" s="52"/>
      <c r="BH1709" s="52"/>
      <c r="BI1709" s="52"/>
      <c r="BJ1709" s="52"/>
      <c r="BK1709" s="52"/>
      <c r="BL1709" s="52"/>
      <c r="BM1709" s="52"/>
      <c r="BN1709" s="52"/>
      <c r="BO1709" s="52"/>
      <c r="BP1709" s="52"/>
      <c r="BQ1709" s="52"/>
      <c r="BR1709" s="52"/>
      <c r="BS1709" s="52"/>
      <c r="BT1709" s="52"/>
      <c r="BU1709" s="52"/>
      <c r="BV1709" s="52"/>
      <c r="BW1709" s="52"/>
      <c r="BX1709" s="52"/>
      <c r="BY1709" s="52"/>
      <c r="BZ1709" s="52"/>
      <c r="CA1709" s="52"/>
      <c r="CB1709" s="52"/>
      <c r="CC1709" s="52"/>
      <c r="CD1709" s="52"/>
      <c r="CE1709" s="52"/>
      <c r="CF1709" s="52"/>
      <c r="CG1709" s="52"/>
      <c r="CH1709" s="52"/>
      <c r="CI1709" s="52"/>
      <c r="CJ1709" s="52"/>
      <c r="CK1709" s="52"/>
      <c r="CL1709" s="52"/>
      <c r="CM1709" s="52"/>
      <c r="CN1709" s="52"/>
      <c r="CO1709" s="52"/>
      <c r="CP1709" s="52"/>
      <c r="CQ1709" s="52"/>
      <c r="CR1709" s="52"/>
      <c r="CS1709" s="52"/>
      <c r="CT1709" s="52"/>
      <c r="CU1709" s="52"/>
      <c r="CV1709" s="52"/>
      <c r="CW1709" s="52"/>
      <c r="CX1709" s="52"/>
      <c r="CY1709" s="52"/>
      <c r="CZ1709" s="52"/>
      <c r="DA1709" s="52"/>
      <c r="DB1709" s="52"/>
      <c r="DC1709" s="52"/>
      <c r="DD1709" s="52"/>
      <c r="DE1709" s="52"/>
      <c r="DF1709" s="52"/>
      <c r="DG1709" s="52"/>
      <c r="DH1709" s="52"/>
      <c r="DI1709" s="52"/>
      <c r="DJ1709" s="52"/>
      <c r="DK1709" s="52"/>
      <c r="DL1709" s="52"/>
      <c r="DM1709" s="52"/>
      <c r="DN1709" s="52"/>
      <c r="DO1709" s="52"/>
      <c r="DP1709" s="52"/>
      <c r="DQ1709" s="52"/>
      <c r="DR1709" s="52"/>
      <c r="DS1709" s="52"/>
      <c r="DT1709" s="52"/>
      <c r="DU1709" s="52"/>
      <c r="DV1709" s="52"/>
      <c r="DW1709" s="52"/>
      <c r="DX1709" s="52"/>
      <c r="DY1709" s="52"/>
    </row>
    <row r="1710" spans="1:129" x14ac:dyDescent="0.25">
      <c r="A1710" s="19" t="s">
        <v>11</v>
      </c>
      <c r="B1710" s="5">
        <v>8333</v>
      </c>
      <c r="D1710" s="5">
        <f t="shared" si="267"/>
        <v>-8667</v>
      </c>
      <c r="F1710" s="5">
        <f t="shared" si="268"/>
        <v>17000</v>
      </c>
      <c r="I1710" s="52"/>
      <c r="J1710" s="117">
        <f>3000</f>
        <v>3000</v>
      </c>
      <c r="K1710" s="83"/>
      <c r="L1710" s="52"/>
      <c r="M1710" s="55"/>
      <c r="N1710" s="125">
        <f>14000</f>
        <v>14000</v>
      </c>
      <c r="O1710" s="52"/>
      <c r="P1710" s="95"/>
      <c r="Q1710" s="52"/>
      <c r="R1710" s="52"/>
      <c r="S1710" s="52"/>
      <c r="T1710" s="52"/>
      <c r="U1710" s="52"/>
      <c r="V1710" s="52"/>
      <c r="W1710" s="52"/>
      <c r="X1710" s="52"/>
      <c r="Y1710" s="52"/>
      <c r="Z1710" s="52"/>
      <c r="AA1710" s="52"/>
      <c r="AB1710" s="52"/>
      <c r="AC1710" s="52"/>
      <c r="AD1710" s="52"/>
      <c r="AE1710" s="52"/>
      <c r="AF1710" s="52"/>
      <c r="AG1710" s="52"/>
      <c r="AH1710" s="52"/>
      <c r="AI1710" s="52"/>
      <c r="AJ1710" s="52"/>
      <c r="AK1710" s="52"/>
      <c r="AL1710" s="52"/>
      <c r="AM1710" s="52"/>
      <c r="AN1710" s="52"/>
      <c r="AO1710" s="52"/>
      <c r="AP1710" s="52"/>
      <c r="AQ1710" s="52"/>
      <c r="AR1710" s="52"/>
      <c r="AS1710" s="52"/>
      <c r="AT1710" s="52"/>
      <c r="AU1710" s="52"/>
      <c r="AV1710" s="52"/>
      <c r="AW1710" s="52"/>
      <c r="AX1710" s="52"/>
      <c r="AY1710" s="52"/>
      <c r="AZ1710" s="52"/>
      <c r="BA1710" s="52"/>
      <c r="BB1710" s="52"/>
      <c r="BC1710" s="52"/>
      <c r="BD1710" s="52"/>
      <c r="BE1710" s="52"/>
      <c r="BF1710" s="52"/>
      <c r="BG1710" s="52"/>
      <c r="BH1710" s="52"/>
      <c r="BI1710" s="52"/>
      <c r="BJ1710" s="52"/>
      <c r="BK1710" s="52"/>
      <c r="BL1710" s="52"/>
      <c r="BM1710" s="52"/>
      <c r="BN1710" s="52"/>
      <c r="BO1710" s="52"/>
      <c r="BP1710" s="52"/>
      <c r="BQ1710" s="52"/>
      <c r="BR1710" s="52"/>
      <c r="BS1710" s="52"/>
      <c r="BT1710" s="52"/>
      <c r="BU1710" s="52"/>
      <c r="BV1710" s="52"/>
      <c r="BW1710" s="52"/>
      <c r="BX1710" s="52"/>
      <c r="BY1710" s="52"/>
      <c r="BZ1710" s="52"/>
      <c r="CA1710" s="52"/>
      <c r="CB1710" s="52"/>
      <c r="CC1710" s="52"/>
      <c r="CD1710" s="52"/>
      <c r="CE1710" s="52"/>
      <c r="CF1710" s="52"/>
      <c r="CG1710" s="52"/>
      <c r="CH1710" s="52"/>
      <c r="CI1710" s="52"/>
      <c r="CJ1710" s="52"/>
      <c r="CK1710" s="52"/>
      <c r="CL1710" s="52"/>
      <c r="CM1710" s="52"/>
      <c r="CN1710" s="52"/>
      <c r="CO1710" s="52"/>
      <c r="CP1710" s="52"/>
      <c r="CQ1710" s="52"/>
      <c r="CR1710" s="52"/>
      <c r="CS1710" s="52"/>
      <c r="CT1710" s="52"/>
      <c r="CU1710" s="52"/>
      <c r="CV1710" s="52"/>
      <c r="CW1710" s="52"/>
      <c r="CX1710" s="52"/>
      <c r="CY1710" s="52"/>
      <c r="CZ1710" s="52"/>
      <c r="DA1710" s="52"/>
      <c r="DB1710" s="52"/>
      <c r="DC1710" s="52"/>
      <c r="DD1710" s="52"/>
      <c r="DE1710" s="52"/>
      <c r="DF1710" s="52"/>
      <c r="DG1710" s="52"/>
      <c r="DH1710" s="52"/>
      <c r="DI1710" s="52"/>
      <c r="DJ1710" s="52"/>
      <c r="DK1710" s="52"/>
      <c r="DL1710" s="52"/>
      <c r="DM1710" s="52"/>
      <c r="DN1710" s="52"/>
      <c r="DO1710" s="52"/>
      <c r="DP1710" s="52"/>
      <c r="DQ1710" s="52"/>
      <c r="DR1710" s="52"/>
      <c r="DS1710" s="52"/>
      <c r="DT1710" s="52"/>
      <c r="DU1710" s="52"/>
      <c r="DV1710" s="52"/>
      <c r="DW1710" s="52"/>
      <c r="DX1710" s="52"/>
      <c r="DY1710" s="52"/>
    </row>
    <row r="1711" spans="1:129" x14ac:dyDescent="0.25">
      <c r="A1711" s="19" t="s">
        <v>12</v>
      </c>
      <c r="B1711" s="5">
        <v>8334</v>
      </c>
      <c r="D1711" s="5">
        <f t="shared" si="267"/>
        <v>8334</v>
      </c>
      <c r="F1711" s="5">
        <f t="shared" si="268"/>
        <v>0</v>
      </c>
      <c r="I1711" s="52"/>
      <c r="J1711" s="103"/>
      <c r="K1711" s="55"/>
      <c r="L1711" s="52"/>
      <c r="M1711" s="55"/>
      <c r="N1711" s="52"/>
      <c r="O1711" s="52"/>
      <c r="P1711" s="95"/>
      <c r="Q1711" s="52"/>
      <c r="R1711" s="52"/>
      <c r="S1711" s="52"/>
      <c r="T1711" s="52"/>
      <c r="U1711" s="52"/>
      <c r="V1711" s="52"/>
      <c r="W1711" s="52"/>
      <c r="X1711" s="52"/>
      <c r="Y1711" s="52"/>
      <c r="Z1711" s="52"/>
      <c r="AA1711" s="52"/>
      <c r="AB1711" s="52"/>
      <c r="AC1711" s="52"/>
      <c r="AD1711" s="52"/>
      <c r="AE1711" s="52"/>
      <c r="AF1711" s="52"/>
      <c r="AG1711" s="52"/>
      <c r="AH1711" s="52"/>
      <c r="AI1711" s="52"/>
      <c r="AJ1711" s="52"/>
      <c r="AK1711" s="52"/>
      <c r="AL1711" s="52"/>
      <c r="AM1711" s="52"/>
      <c r="AN1711" s="52"/>
      <c r="AO1711" s="52"/>
      <c r="AP1711" s="52"/>
      <c r="AQ1711" s="52"/>
      <c r="AR1711" s="52"/>
      <c r="AS1711" s="52"/>
      <c r="AT1711" s="52"/>
      <c r="AU1711" s="52"/>
      <c r="AV1711" s="52"/>
      <c r="AW1711" s="52"/>
      <c r="AX1711" s="52"/>
      <c r="AY1711" s="52"/>
      <c r="AZ1711" s="52"/>
      <c r="BA1711" s="52"/>
      <c r="BB1711" s="52"/>
      <c r="BC1711" s="52"/>
      <c r="BD1711" s="52"/>
      <c r="BE1711" s="52"/>
      <c r="BF1711" s="52"/>
      <c r="BG1711" s="52"/>
      <c r="BH1711" s="52"/>
      <c r="BI1711" s="52"/>
      <c r="BJ1711" s="52"/>
      <c r="BK1711" s="52"/>
      <c r="BL1711" s="52"/>
      <c r="BM1711" s="52"/>
      <c r="BN1711" s="52"/>
      <c r="BO1711" s="52"/>
      <c r="BP1711" s="52"/>
      <c r="BQ1711" s="52"/>
      <c r="BR1711" s="52"/>
      <c r="BS1711" s="52"/>
      <c r="BT1711" s="52"/>
      <c r="BU1711" s="52"/>
      <c r="BV1711" s="52"/>
      <c r="BW1711" s="52"/>
      <c r="BX1711" s="52"/>
      <c r="BY1711" s="52"/>
      <c r="BZ1711" s="52"/>
      <c r="CA1711" s="52"/>
      <c r="CB1711" s="52"/>
      <c r="CC1711" s="52"/>
      <c r="CD1711" s="52"/>
      <c r="CE1711" s="52"/>
      <c r="CF1711" s="52"/>
      <c r="CG1711" s="52"/>
      <c r="CH1711" s="52"/>
      <c r="CI1711" s="52"/>
      <c r="CJ1711" s="52"/>
      <c r="CK1711" s="52"/>
      <c r="CL1711" s="52"/>
      <c r="CM1711" s="52"/>
      <c r="CN1711" s="52"/>
      <c r="CO1711" s="52"/>
      <c r="CP1711" s="52"/>
      <c r="CQ1711" s="52"/>
      <c r="CR1711" s="52"/>
      <c r="CS1711" s="52"/>
      <c r="CT1711" s="52"/>
      <c r="CU1711" s="52"/>
      <c r="CV1711" s="52"/>
      <c r="CW1711" s="52"/>
      <c r="CX1711" s="52"/>
      <c r="CY1711" s="52"/>
      <c r="CZ1711" s="52"/>
      <c r="DA1711" s="52"/>
      <c r="DB1711" s="52"/>
      <c r="DC1711" s="52"/>
      <c r="DD1711" s="52"/>
      <c r="DE1711" s="52"/>
      <c r="DF1711" s="52"/>
      <c r="DG1711" s="52"/>
      <c r="DH1711" s="52"/>
      <c r="DI1711" s="52"/>
      <c r="DJ1711" s="52"/>
      <c r="DK1711" s="52"/>
      <c r="DL1711" s="52"/>
      <c r="DM1711" s="52"/>
      <c r="DN1711" s="52"/>
      <c r="DO1711" s="52"/>
      <c r="DP1711" s="52"/>
      <c r="DQ1711" s="52"/>
      <c r="DR1711" s="52"/>
      <c r="DS1711" s="52"/>
      <c r="DT1711" s="52"/>
      <c r="DU1711" s="52"/>
      <c r="DV1711" s="52"/>
      <c r="DW1711" s="52"/>
      <c r="DX1711" s="52"/>
      <c r="DY1711" s="52"/>
    </row>
    <row r="1712" spans="1:129" x14ac:dyDescent="0.25">
      <c r="A1712" s="19" t="s">
        <v>13</v>
      </c>
      <c r="B1712" s="5">
        <v>8334</v>
      </c>
      <c r="D1712" s="5">
        <f t="shared" si="267"/>
        <v>-166</v>
      </c>
      <c r="F1712" s="5">
        <f t="shared" si="268"/>
        <v>8500</v>
      </c>
      <c r="I1712" s="52"/>
      <c r="J1712" s="103"/>
      <c r="K1712" s="55"/>
      <c r="L1712" s="52"/>
      <c r="M1712" s="55"/>
      <c r="N1712" s="52"/>
      <c r="O1712" s="125">
        <f>8500</f>
        <v>8500</v>
      </c>
      <c r="P1712" s="95"/>
      <c r="Q1712" s="52"/>
      <c r="R1712" s="52"/>
      <c r="S1712" s="52"/>
      <c r="T1712" s="52"/>
      <c r="U1712" s="52"/>
      <c r="V1712" s="52"/>
      <c r="W1712" s="52"/>
      <c r="X1712" s="52"/>
      <c r="Y1712" s="52"/>
      <c r="Z1712" s="52"/>
      <c r="AA1712" s="52"/>
      <c r="AB1712" s="52"/>
      <c r="AC1712" s="52"/>
      <c r="AD1712" s="52"/>
      <c r="AE1712" s="52"/>
      <c r="AF1712" s="52"/>
      <c r="AG1712" s="52"/>
      <c r="AH1712" s="52"/>
      <c r="AI1712" s="52"/>
      <c r="AJ1712" s="52"/>
      <c r="AK1712" s="52"/>
      <c r="AL1712" s="52"/>
      <c r="AM1712" s="52"/>
      <c r="AN1712" s="52"/>
      <c r="AO1712" s="52"/>
      <c r="AP1712" s="52"/>
      <c r="AQ1712" s="52"/>
      <c r="AR1712" s="52"/>
      <c r="AS1712" s="52"/>
      <c r="AT1712" s="52"/>
      <c r="AU1712" s="52"/>
      <c r="AV1712" s="52"/>
      <c r="AW1712" s="52"/>
      <c r="AX1712" s="52"/>
      <c r="AY1712" s="52"/>
      <c r="AZ1712" s="52"/>
      <c r="BA1712" s="52"/>
      <c r="BB1712" s="52"/>
      <c r="BC1712" s="52"/>
      <c r="BD1712" s="52"/>
      <c r="BE1712" s="52"/>
      <c r="BF1712" s="52"/>
      <c r="BG1712" s="52"/>
      <c r="BH1712" s="52"/>
      <c r="BI1712" s="52"/>
      <c r="BJ1712" s="52"/>
      <c r="BK1712" s="52"/>
      <c r="BL1712" s="52"/>
      <c r="BM1712" s="52"/>
      <c r="BN1712" s="52"/>
      <c r="BO1712" s="52"/>
      <c r="BP1712" s="52"/>
      <c r="BQ1712" s="52"/>
      <c r="BR1712" s="52"/>
      <c r="BS1712" s="52"/>
      <c r="BT1712" s="52"/>
      <c r="BU1712" s="52"/>
      <c r="BV1712" s="52"/>
      <c r="BW1712" s="52"/>
      <c r="BX1712" s="52"/>
      <c r="BY1712" s="52"/>
      <c r="BZ1712" s="52"/>
      <c r="CA1712" s="52"/>
      <c r="CB1712" s="52"/>
      <c r="CC1712" s="52"/>
      <c r="CD1712" s="52"/>
      <c r="CE1712" s="52"/>
      <c r="CF1712" s="52"/>
      <c r="CG1712" s="52"/>
      <c r="CH1712" s="52"/>
      <c r="CI1712" s="52"/>
      <c r="CJ1712" s="52"/>
      <c r="CK1712" s="52"/>
      <c r="CL1712" s="52"/>
      <c r="CM1712" s="52"/>
      <c r="CN1712" s="52"/>
      <c r="CO1712" s="52"/>
      <c r="CP1712" s="52"/>
      <c r="CQ1712" s="52"/>
      <c r="CR1712" s="52"/>
      <c r="CS1712" s="52"/>
      <c r="CT1712" s="52"/>
      <c r="CU1712" s="52"/>
      <c r="CV1712" s="52"/>
      <c r="CW1712" s="52"/>
      <c r="CX1712" s="52"/>
      <c r="CY1712" s="52"/>
      <c r="CZ1712" s="52"/>
      <c r="DA1712" s="52"/>
      <c r="DB1712" s="52"/>
      <c r="DC1712" s="52"/>
      <c r="DD1712" s="52"/>
      <c r="DE1712" s="52"/>
      <c r="DF1712" s="52"/>
      <c r="DG1712" s="52"/>
      <c r="DH1712" s="52"/>
      <c r="DI1712" s="52"/>
      <c r="DJ1712" s="52"/>
      <c r="DK1712" s="52"/>
      <c r="DL1712" s="52"/>
      <c r="DM1712" s="52"/>
      <c r="DN1712" s="52"/>
      <c r="DO1712" s="52"/>
      <c r="DP1712" s="52"/>
      <c r="DQ1712" s="52"/>
      <c r="DR1712" s="52"/>
      <c r="DS1712" s="52"/>
      <c r="DT1712" s="52"/>
      <c r="DU1712" s="52"/>
      <c r="DV1712" s="52"/>
      <c r="DW1712" s="52"/>
      <c r="DX1712" s="52"/>
      <c r="DY1712" s="52"/>
    </row>
    <row r="1713" spans="1:129" x14ac:dyDescent="0.25">
      <c r="A1713" s="19" t="s">
        <v>14</v>
      </c>
      <c r="B1713" s="5">
        <v>8334</v>
      </c>
      <c r="D1713" s="5">
        <f t="shared" si="267"/>
        <v>8334</v>
      </c>
      <c r="F1713" s="5">
        <f t="shared" si="268"/>
        <v>0</v>
      </c>
      <c r="I1713" s="52"/>
      <c r="J1713" s="103"/>
      <c r="K1713" s="55"/>
      <c r="L1713" s="52"/>
      <c r="M1713" s="55"/>
      <c r="N1713" s="52"/>
      <c r="O1713" s="52"/>
      <c r="P1713" s="95"/>
      <c r="Q1713" s="52"/>
      <c r="R1713" s="52"/>
      <c r="S1713" s="52"/>
      <c r="T1713" s="52"/>
      <c r="U1713" s="52"/>
      <c r="V1713" s="52"/>
      <c r="W1713" s="52"/>
      <c r="X1713" s="52"/>
      <c r="Y1713" s="52"/>
      <c r="Z1713" s="52"/>
      <c r="AA1713" s="52"/>
      <c r="AB1713" s="52"/>
      <c r="AC1713" s="52"/>
      <c r="AD1713" s="52"/>
      <c r="AE1713" s="52"/>
      <c r="AF1713" s="52"/>
      <c r="AG1713" s="52"/>
      <c r="AH1713" s="52"/>
      <c r="AI1713" s="52"/>
      <c r="AJ1713" s="52"/>
      <c r="AK1713" s="52"/>
      <c r="AL1713" s="52"/>
      <c r="AM1713" s="52"/>
      <c r="AN1713" s="52"/>
      <c r="AO1713" s="52"/>
      <c r="AP1713" s="52"/>
      <c r="AQ1713" s="52"/>
      <c r="AR1713" s="52"/>
      <c r="AS1713" s="52"/>
      <c r="AT1713" s="52"/>
      <c r="AU1713" s="52"/>
      <c r="AV1713" s="52"/>
      <c r="AW1713" s="52"/>
      <c r="AX1713" s="52"/>
      <c r="AY1713" s="52"/>
      <c r="AZ1713" s="52"/>
      <c r="BA1713" s="52"/>
      <c r="BB1713" s="52"/>
      <c r="BC1713" s="52"/>
      <c r="BD1713" s="52"/>
      <c r="BE1713" s="52"/>
      <c r="BF1713" s="52"/>
      <c r="BG1713" s="52"/>
      <c r="BH1713" s="52"/>
      <c r="BI1713" s="52"/>
      <c r="BJ1713" s="52"/>
      <c r="BK1713" s="52"/>
      <c r="BL1713" s="52"/>
      <c r="BM1713" s="52"/>
      <c r="BN1713" s="52"/>
      <c r="BO1713" s="52"/>
      <c r="BP1713" s="52"/>
      <c r="BQ1713" s="52"/>
      <c r="BR1713" s="52"/>
      <c r="BS1713" s="52"/>
      <c r="BT1713" s="52"/>
      <c r="BU1713" s="52"/>
      <c r="BV1713" s="52"/>
      <c r="BW1713" s="52"/>
      <c r="BX1713" s="52"/>
      <c r="BY1713" s="52"/>
      <c r="BZ1713" s="52"/>
      <c r="CA1713" s="52"/>
      <c r="CB1713" s="52"/>
      <c r="CC1713" s="52"/>
      <c r="CD1713" s="52"/>
      <c r="CE1713" s="52"/>
      <c r="CF1713" s="52"/>
      <c r="CG1713" s="52"/>
      <c r="CH1713" s="52"/>
      <c r="CI1713" s="52"/>
      <c r="CJ1713" s="52"/>
      <c r="CK1713" s="52"/>
      <c r="CL1713" s="52"/>
      <c r="CM1713" s="52"/>
      <c r="CN1713" s="52"/>
      <c r="CO1713" s="52"/>
      <c r="CP1713" s="52"/>
      <c r="CQ1713" s="52"/>
      <c r="CR1713" s="52"/>
      <c r="CS1713" s="52"/>
      <c r="CT1713" s="52"/>
      <c r="CU1713" s="52"/>
      <c r="CV1713" s="52"/>
      <c r="CW1713" s="52"/>
      <c r="CX1713" s="52"/>
      <c r="CY1713" s="52"/>
      <c r="CZ1713" s="52"/>
      <c r="DA1713" s="52"/>
      <c r="DB1713" s="52"/>
      <c r="DC1713" s="52"/>
      <c r="DD1713" s="52"/>
      <c r="DE1713" s="52"/>
      <c r="DF1713" s="52"/>
      <c r="DG1713" s="52"/>
      <c r="DH1713" s="52"/>
      <c r="DI1713" s="52"/>
      <c r="DJ1713" s="52"/>
      <c r="DK1713" s="52"/>
      <c r="DL1713" s="52"/>
      <c r="DM1713" s="52"/>
      <c r="DN1713" s="52"/>
      <c r="DO1713" s="52"/>
      <c r="DP1713" s="52"/>
      <c r="DQ1713" s="52"/>
      <c r="DR1713" s="52"/>
      <c r="DS1713" s="52"/>
      <c r="DT1713" s="52"/>
      <c r="DU1713" s="52"/>
      <c r="DV1713" s="52"/>
      <c r="DW1713" s="52"/>
      <c r="DX1713" s="52"/>
      <c r="DY1713" s="52"/>
    </row>
    <row r="1714" spans="1:129" x14ac:dyDescent="0.25">
      <c r="A1714" s="19" t="s">
        <v>15</v>
      </c>
      <c r="B1714" s="5">
        <v>8334</v>
      </c>
      <c r="D1714" s="5">
        <f t="shared" si="267"/>
        <v>8334</v>
      </c>
      <c r="F1714" s="5">
        <f t="shared" si="268"/>
        <v>0</v>
      </c>
      <c r="I1714" s="52"/>
      <c r="J1714" s="103"/>
      <c r="K1714" s="55"/>
      <c r="L1714" s="52"/>
      <c r="M1714" s="55"/>
      <c r="N1714" s="52"/>
      <c r="O1714" s="52"/>
      <c r="P1714" s="95"/>
      <c r="Q1714" s="52"/>
      <c r="R1714" s="52"/>
      <c r="S1714" s="52"/>
      <c r="T1714" s="52"/>
      <c r="U1714" s="52"/>
      <c r="V1714" s="52"/>
      <c r="W1714" s="52"/>
      <c r="X1714" s="52"/>
      <c r="Y1714" s="52"/>
      <c r="Z1714" s="52"/>
      <c r="AA1714" s="52"/>
      <c r="AB1714" s="52"/>
      <c r="AC1714" s="52"/>
      <c r="AD1714" s="52"/>
      <c r="AE1714" s="52"/>
      <c r="AF1714" s="52"/>
      <c r="AG1714" s="52"/>
      <c r="AH1714" s="52"/>
      <c r="AI1714" s="52"/>
      <c r="AJ1714" s="52"/>
      <c r="AK1714" s="52"/>
      <c r="AL1714" s="52"/>
      <c r="AM1714" s="52"/>
      <c r="AN1714" s="52"/>
      <c r="AO1714" s="52"/>
      <c r="AP1714" s="52"/>
      <c r="AQ1714" s="52"/>
      <c r="AR1714" s="52"/>
      <c r="AS1714" s="52"/>
      <c r="AT1714" s="52"/>
      <c r="AU1714" s="52"/>
      <c r="AV1714" s="52"/>
      <c r="AW1714" s="52"/>
      <c r="AX1714" s="52"/>
      <c r="AY1714" s="52"/>
      <c r="AZ1714" s="52"/>
      <c r="BA1714" s="52"/>
      <c r="BB1714" s="52"/>
      <c r="BC1714" s="52"/>
      <c r="BD1714" s="52"/>
      <c r="BE1714" s="52"/>
      <c r="BF1714" s="52"/>
      <c r="BG1714" s="52"/>
      <c r="BH1714" s="52"/>
      <c r="BI1714" s="52"/>
      <c r="BJ1714" s="52"/>
      <c r="BK1714" s="52"/>
      <c r="BL1714" s="52"/>
      <c r="BM1714" s="52"/>
      <c r="BN1714" s="52"/>
      <c r="BO1714" s="52"/>
      <c r="BP1714" s="52"/>
      <c r="BQ1714" s="52"/>
      <c r="BR1714" s="52"/>
      <c r="BS1714" s="52"/>
      <c r="BT1714" s="52"/>
      <c r="BU1714" s="52"/>
      <c r="BV1714" s="52"/>
      <c r="BW1714" s="52"/>
      <c r="BX1714" s="52"/>
      <c r="BY1714" s="52"/>
      <c r="BZ1714" s="52"/>
      <c r="CA1714" s="52"/>
      <c r="CB1714" s="52"/>
      <c r="CC1714" s="52"/>
      <c r="CD1714" s="52"/>
      <c r="CE1714" s="52"/>
      <c r="CF1714" s="52"/>
      <c r="CG1714" s="52"/>
      <c r="CH1714" s="52"/>
      <c r="CI1714" s="52"/>
      <c r="CJ1714" s="52"/>
      <c r="CK1714" s="52"/>
      <c r="CL1714" s="52"/>
      <c r="CM1714" s="52"/>
      <c r="CN1714" s="52"/>
      <c r="CO1714" s="52"/>
      <c r="CP1714" s="52"/>
      <c r="CQ1714" s="52"/>
      <c r="CR1714" s="52"/>
      <c r="CS1714" s="52"/>
      <c r="CT1714" s="52"/>
      <c r="CU1714" s="52"/>
      <c r="CV1714" s="52"/>
      <c r="CW1714" s="52"/>
      <c r="CX1714" s="52"/>
      <c r="CY1714" s="52"/>
      <c r="CZ1714" s="52"/>
      <c r="DA1714" s="52"/>
      <c r="DB1714" s="52"/>
      <c r="DC1714" s="52"/>
      <c r="DD1714" s="52"/>
      <c r="DE1714" s="52"/>
      <c r="DF1714" s="52"/>
      <c r="DG1714" s="52"/>
      <c r="DH1714" s="52"/>
      <c r="DI1714" s="52"/>
      <c r="DJ1714" s="52"/>
      <c r="DK1714" s="52"/>
      <c r="DL1714" s="52"/>
      <c r="DM1714" s="52"/>
      <c r="DN1714" s="52"/>
      <c r="DO1714" s="52"/>
      <c r="DP1714" s="52"/>
      <c r="DQ1714" s="52"/>
      <c r="DR1714" s="52"/>
      <c r="DS1714" s="52"/>
      <c r="DT1714" s="52"/>
      <c r="DU1714" s="52"/>
      <c r="DV1714" s="52"/>
      <c r="DW1714" s="52"/>
      <c r="DX1714" s="52"/>
      <c r="DY1714" s="52"/>
    </row>
    <row r="1715" spans="1:129" x14ac:dyDescent="0.25">
      <c r="A1715" s="6" t="s">
        <v>16</v>
      </c>
      <c r="B1715" s="7">
        <f>SUM(B1703:B1714)</f>
        <v>100000</v>
      </c>
      <c r="D1715" s="23">
        <f>SUM(D1703:D1714)</f>
        <v>300</v>
      </c>
      <c r="F1715" s="7">
        <f>SUM(F1703:F1714)</f>
        <v>99700</v>
      </c>
      <c r="I1715" s="52"/>
      <c r="J1715" s="103"/>
      <c r="K1715" s="55"/>
      <c r="L1715" s="52"/>
      <c r="M1715" s="55"/>
      <c r="N1715" s="52"/>
      <c r="O1715" s="52"/>
      <c r="P1715" s="95"/>
      <c r="Q1715" s="52"/>
      <c r="R1715" s="52"/>
      <c r="S1715" s="52"/>
      <c r="T1715" s="52"/>
      <c r="U1715" s="52"/>
      <c r="V1715" s="52"/>
      <c r="W1715" s="52"/>
      <c r="X1715" s="52"/>
      <c r="Y1715" s="52"/>
      <c r="Z1715" s="52"/>
      <c r="AA1715" s="52"/>
      <c r="AB1715" s="52"/>
      <c r="AC1715" s="52"/>
      <c r="AD1715" s="52"/>
      <c r="AE1715" s="52"/>
      <c r="AF1715" s="52"/>
      <c r="AG1715" s="52"/>
      <c r="AH1715" s="52"/>
      <c r="AI1715" s="52"/>
      <c r="AJ1715" s="52"/>
      <c r="AK1715" s="52"/>
      <c r="AL1715" s="52"/>
      <c r="AM1715" s="52"/>
      <c r="AN1715" s="52"/>
      <c r="AO1715" s="52"/>
      <c r="AP1715" s="52"/>
      <c r="AQ1715" s="52"/>
      <c r="AR1715" s="52"/>
      <c r="AS1715" s="52"/>
      <c r="AT1715" s="52"/>
      <c r="AU1715" s="52"/>
      <c r="AV1715" s="52"/>
      <c r="AW1715" s="52"/>
      <c r="AX1715" s="52"/>
      <c r="AY1715" s="52"/>
      <c r="AZ1715" s="52"/>
      <c r="BA1715" s="52"/>
      <c r="BB1715" s="52"/>
      <c r="BC1715" s="52"/>
      <c r="BD1715" s="52"/>
      <c r="BE1715" s="52"/>
      <c r="BF1715" s="52"/>
      <c r="BG1715" s="52"/>
      <c r="BH1715" s="52"/>
      <c r="BI1715" s="52"/>
      <c r="BJ1715" s="52"/>
      <c r="BK1715" s="52"/>
      <c r="BL1715" s="52"/>
      <c r="BM1715" s="52"/>
      <c r="BN1715" s="52"/>
      <c r="BO1715" s="52"/>
      <c r="BP1715" s="52"/>
      <c r="BQ1715" s="52"/>
      <c r="BR1715" s="52"/>
      <c r="BS1715" s="52"/>
      <c r="BT1715" s="52"/>
      <c r="BU1715" s="52"/>
      <c r="BV1715" s="52"/>
      <c r="BW1715" s="52"/>
      <c r="BX1715" s="52"/>
      <c r="BY1715" s="52"/>
      <c r="BZ1715" s="52"/>
      <c r="CA1715" s="52"/>
      <c r="CB1715" s="52"/>
      <c r="CC1715" s="52"/>
      <c r="CD1715" s="52"/>
      <c r="CE1715" s="52"/>
      <c r="CF1715" s="52"/>
      <c r="CG1715" s="52"/>
      <c r="CH1715" s="52"/>
      <c r="CI1715" s="52"/>
      <c r="CJ1715" s="52"/>
      <c r="CK1715" s="52"/>
      <c r="CL1715" s="52"/>
      <c r="CM1715" s="52"/>
      <c r="CN1715" s="52"/>
      <c r="CO1715" s="52"/>
      <c r="CP1715" s="52"/>
      <c r="CQ1715" s="52"/>
      <c r="CR1715" s="52"/>
      <c r="CS1715" s="52"/>
      <c r="CT1715" s="52"/>
      <c r="CU1715" s="52"/>
      <c r="CV1715" s="52"/>
      <c r="CW1715" s="52"/>
      <c r="CX1715" s="52"/>
      <c r="CY1715" s="52"/>
      <c r="CZ1715" s="52"/>
      <c r="DA1715" s="52"/>
      <c r="DB1715" s="52"/>
      <c r="DC1715" s="52"/>
      <c r="DD1715" s="52"/>
      <c r="DE1715" s="52"/>
      <c r="DF1715" s="52"/>
      <c r="DG1715" s="52"/>
      <c r="DH1715" s="52"/>
      <c r="DI1715" s="52"/>
      <c r="DJ1715" s="52"/>
      <c r="DK1715" s="52"/>
      <c r="DL1715" s="52"/>
      <c r="DM1715" s="52"/>
      <c r="DN1715" s="52"/>
      <c r="DO1715" s="52"/>
      <c r="DP1715" s="52"/>
      <c r="DQ1715" s="52"/>
      <c r="DR1715" s="52"/>
      <c r="DS1715" s="52"/>
      <c r="DT1715" s="52"/>
      <c r="DU1715" s="52"/>
      <c r="DV1715" s="52"/>
      <c r="DW1715" s="52"/>
      <c r="DX1715" s="52"/>
      <c r="DY1715" s="52"/>
    </row>
    <row r="1716" spans="1:129" x14ac:dyDescent="0.25">
      <c r="A1716" s="6"/>
      <c r="B1716" s="7"/>
      <c r="D1716" s="7"/>
      <c r="F1716" s="7"/>
      <c r="I1716" s="52"/>
      <c r="J1716" s="103"/>
      <c r="K1716" s="55"/>
      <c r="L1716" s="52"/>
      <c r="M1716" s="55"/>
      <c r="N1716" s="52"/>
      <c r="O1716" s="52"/>
      <c r="P1716" s="95"/>
      <c r="Q1716" s="52"/>
      <c r="R1716" s="52"/>
      <c r="S1716" s="52"/>
      <c r="T1716" s="52"/>
      <c r="U1716" s="52"/>
      <c r="V1716" s="52"/>
      <c r="W1716" s="52"/>
      <c r="X1716" s="52"/>
      <c r="Y1716" s="52"/>
      <c r="Z1716" s="52"/>
      <c r="AA1716" s="52"/>
      <c r="AB1716" s="52"/>
      <c r="AC1716" s="52"/>
      <c r="AD1716" s="52"/>
      <c r="AE1716" s="52"/>
      <c r="AF1716" s="52"/>
      <c r="AG1716" s="52"/>
      <c r="AH1716" s="52"/>
      <c r="AI1716" s="52"/>
      <c r="AJ1716" s="52"/>
      <c r="AK1716" s="52"/>
      <c r="AL1716" s="52"/>
      <c r="AM1716" s="52"/>
      <c r="AN1716" s="52"/>
      <c r="AO1716" s="52"/>
      <c r="AP1716" s="52"/>
      <c r="AQ1716" s="52"/>
      <c r="AR1716" s="52"/>
      <c r="AS1716" s="52"/>
      <c r="AT1716" s="52"/>
      <c r="AU1716" s="52"/>
      <c r="AV1716" s="52"/>
      <c r="AW1716" s="52"/>
      <c r="AX1716" s="52"/>
      <c r="AY1716" s="52"/>
      <c r="AZ1716" s="52"/>
      <c r="BA1716" s="52"/>
      <c r="BB1716" s="52"/>
      <c r="BC1716" s="52"/>
      <c r="BD1716" s="52"/>
      <c r="BE1716" s="52"/>
      <c r="BF1716" s="52"/>
      <c r="BG1716" s="52"/>
      <c r="BH1716" s="52"/>
      <c r="BI1716" s="52"/>
      <c r="BJ1716" s="52"/>
      <c r="BK1716" s="52"/>
      <c r="BL1716" s="52"/>
      <c r="BM1716" s="52"/>
      <c r="BN1716" s="52"/>
      <c r="BO1716" s="52"/>
      <c r="BP1716" s="52"/>
      <c r="BQ1716" s="52"/>
      <c r="BR1716" s="52"/>
      <c r="BS1716" s="52"/>
      <c r="BT1716" s="52"/>
      <c r="BU1716" s="52"/>
      <c r="BV1716" s="52"/>
      <c r="BW1716" s="52"/>
      <c r="BX1716" s="52"/>
      <c r="BY1716" s="52"/>
      <c r="BZ1716" s="52"/>
      <c r="CA1716" s="52"/>
      <c r="CB1716" s="52"/>
      <c r="CC1716" s="52"/>
      <c r="CD1716" s="52"/>
      <c r="CE1716" s="52"/>
      <c r="CF1716" s="52"/>
      <c r="CG1716" s="52"/>
      <c r="CH1716" s="52"/>
      <c r="CI1716" s="52"/>
      <c r="CJ1716" s="52"/>
      <c r="CK1716" s="52"/>
      <c r="CL1716" s="52"/>
      <c r="CM1716" s="52"/>
      <c r="CN1716" s="52"/>
      <c r="CO1716" s="52"/>
      <c r="CP1716" s="52"/>
      <c r="CQ1716" s="52"/>
      <c r="CR1716" s="52"/>
      <c r="CS1716" s="52"/>
      <c r="CT1716" s="52"/>
      <c r="CU1716" s="52"/>
      <c r="CV1716" s="52"/>
      <c r="CW1716" s="52"/>
      <c r="CX1716" s="52"/>
      <c r="CY1716" s="52"/>
      <c r="CZ1716" s="52"/>
      <c r="DA1716" s="52"/>
      <c r="DB1716" s="52"/>
      <c r="DC1716" s="52"/>
      <c r="DD1716" s="52"/>
      <c r="DE1716" s="52"/>
      <c r="DF1716" s="52"/>
      <c r="DG1716" s="52"/>
      <c r="DH1716" s="52"/>
      <c r="DI1716" s="52"/>
      <c r="DJ1716" s="52"/>
      <c r="DK1716" s="52"/>
      <c r="DL1716" s="52"/>
      <c r="DM1716" s="52"/>
      <c r="DN1716" s="52"/>
      <c r="DO1716" s="52"/>
      <c r="DP1716" s="52"/>
      <c r="DQ1716" s="52"/>
      <c r="DR1716" s="52"/>
      <c r="DS1716" s="52"/>
      <c r="DT1716" s="52"/>
      <c r="DU1716" s="52"/>
      <c r="DV1716" s="52"/>
      <c r="DW1716" s="52"/>
      <c r="DX1716" s="52"/>
      <c r="DY1716" s="52"/>
    </row>
    <row r="1717" spans="1:129" x14ac:dyDescent="0.25">
      <c r="A1717" s="6"/>
      <c r="B1717" s="7"/>
      <c r="D1717" s="7"/>
      <c r="F1717" s="7"/>
      <c r="I1717" s="52"/>
      <c r="J1717" s="103"/>
      <c r="K1717" s="55"/>
      <c r="L1717" s="52"/>
      <c r="M1717" s="55"/>
      <c r="N1717" s="52"/>
      <c r="O1717" s="52"/>
      <c r="P1717" s="95"/>
      <c r="Q1717" s="52"/>
      <c r="R1717" s="52"/>
      <c r="S1717" s="52"/>
      <c r="T1717" s="52"/>
      <c r="U1717" s="52"/>
      <c r="V1717" s="52"/>
      <c r="W1717" s="52"/>
      <c r="X1717" s="52"/>
      <c r="Y1717" s="52"/>
      <c r="Z1717" s="52"/>
      <c r="AA1717" s="52"/>
      <c r="AB1717" s="52"/>
      <c r="AC1717" s="52"/>
      <c r="AD1717" s="52"/>
      <c r="AE1717" s="52"/>
      <c r="AF1717" s="52"/>
      <c r="AG1717" s="52"/>
      <c r="AH1717" s="52"/>
      <c r="AI1717" s="52"/>
      <c r="AJ1717" s="52"/>
      <c r="AK1717" s="52"/>
      <c r="AL1717" s="52"/>
      <c r="AM1717" s="52"/>
      <c r="AN1717" s="52"/>
      <c r="AO1717" s="52"/>
      <c r="AP1717" s="52"/>
      <c r="AQ1717" s="52"/>
      <c r="AR1717" s="52"/>
      <c r="AS1717" s="52"/>
      <c r="AT1717" s="52"/>
      <c r="AU1717" s="52"/>
      <c r="AV1717" s="52"/>
      <c r="AW1717" s="52"/>
      <c r="AX1717" s="52"/>
      <c r="AY1717" s="52"/>
      <c r="AZ1717" s="52"/>
      <c r="BA1717" s="52"/>
      <c r="BB1717" s="52"/>
      <c r="BC1717" s="52"/>
      <c r="BD1717" s="52"/>
      <c r="BE1717" s="52"/>
      <c r="BF1717" s="52"/>
      <c r="BG1717" s="52"/>
      <c r="BH1717" s="52"/>
      <c r="BI1717" s="52"/>
      <c r="BJ1717" s="52"/>
      <c r="BK1717" s="52"/>
      <c r="BL1717" s="52"/>
      <c r="BM1717" s="52"/>
      <c r="BN1717" s="52"/>
      <c r="BO1717" s="52"/>
      <c r="BP1717" s="52"/>
      <c r="BQ1717" s="52"/>
      <c r="BR1717" s="52"/>
      <c r="BS1717" s="52"/>
      <c r="BT1717" s="52"/>
      <c r="BU1717" s="52"/>
      <c r="BV1717" s="52"/>
      <c r="BW1717" s="52"/>
      <c r="BX1717" s="52"/>
      <c r="BY1717" s="52"/>
      <c r="BZ1717" s="52"/>
      <c r="CA1717" s="52"/>
      <c r="CB1717" s="52"/>
      <c r="CC1717" s="52"/>
      <c r="CD1717" s="52"/>
      <c r="CE1717" s="52"/>
      <c r="CF1717" s="52"/>
      <c r="CG1717" s="52"/>
      <c r="CH1717" s="52"/>
      <c r="CI1717" s="52"/>
      <c r="CJ1717" s="52"/>
      <c r="CK1717" s="52"/>
      <c r="CL1717" s="52"/>
      <c r="CM1717" s="52"/>
      <c r="CN1717" s="52"/>
      <c r="CO1717" s="52"/>
      <c r="CP1717" s="52"/>
      <c r="CQ1717" s="52"/>
      <c r="CR1717" s="52"/>
      <c r="CS1717" s="52"/>
      <c r="CT1717" s="52"/>
      <c r="CU1717" s="52"/>
      <c r="CV1717" s="52"/>
      <c r="CW1717" s="52"/>
      <c r="CX1717" s="52"/>
      <c r="CY1717" s="52"/>
      <c r="CZ1717" s="52"/>
      <c r="DA1717" s="52"/>
      <c r="DB1717" s="52"/>
      <c r="DC1717" s="52"/>
      <c r="DD1717" s="52"/>
      <c r="DE1717" s="52"/>
      <c r="DF1717" s="52"/>
      <c r="DG1717" s="52"/>
      <c r="DH1717" s="52"/>
      <c r="DI1717" s="52"/>
      <c r="DJ1717" s="52"/>
      <c r="DK1717" s="52"/>
      <c r="DL1717" s="52"/>
      <c r="DM1717" s="52"/>
      <c r="DN1717" s="52"/>
      <c r="DO1717" s="52"/>
      <c r="DP1717" s="52"/>
      <c r="DQ1717" s="52"/>
      <c r="DR1717" s="52"/>
      <c r="DS1717" s="52"/>
      <c r="DT1717" s="52"/>
      <c r="DU1717" s="52"/>
      <c r="DV1717" s="52"/>
      <c r="DW1717" s="52"/>
      <c r="DX1717" s="52"/>
      <c r="DY1717" s="52"/>
    </row>
    <row r="1718" spans="1:129" x14ac:dyDescent="0.25">
      <c r="A1718" s="22">
        <v>39202</v>
      </c>
      <c r="B1718" s="173" t="s">
        <v>83</v>
      </c>
      <c r="C1718" s="173"/>
      <c r="D1718" s="173"/>
      <c r="E1718" s="173"/>
      <c r="F1718" s="173"/>
      <c r="G1718" s="173"/>
      <c r="H1718" s="173"/>
      <c r="I1718" s="52"/>
      <c r="J1718" s="103"/>
      <c r="K1718" s="55"/>
      <c r="L1718" s="52"/>
      <c r="M1718" s="55"/>
      <c r="N1718" s="52"/>
      <c r="O1718" s="52"/>
      <c r="P1718" s="95"/>
      <c r="Q1718" s="52"/>
      <c r="R1718" s="52"/>
      <c r="S1718" s="52"/>
      <c r="T1718" s="52"/>
      <c r="U1718" s="52"/>
      <c r="V1718" s="52"/>
      <c r="W1718" s="52"/>
      <c r="X1718" s="52"/>
      <c r="Y1718" s="52"/>
      <c r="Z1718" s="52"/>
      <c r="AA1718" s="52"/>
      <c r="AB1718" s="52"/>
      <c r="AC1718" s="52"/>
      <c r="AD1718" s="52"/>
      <c r="AE1718" s="52"/>
      <c r="AF1718" s="52"/>
      <c r="AG1718" s="52"/>
      <c r="AH1718" s="52"/>
      <c r="AI1718" s="52"/>
      <c r="AJ1718" s="52"/>
      <c r="AK1718" s="52"/>
      <c r="AL1718" s="52"/>
      <c r="AM1718" s="52"/>
      <c r="AN1718" s="52"/>
      <c r="AO1718" s="52"/>
      <c r="AP1718" s="52"/>
      <c r="AQ1718" s="52"/>
      <c r="AR1718" s="52"/>
      <c r="AS1718" s="52"/>
      <c r="AT1718" s="52"/>
      <c r="AU1718" s="52"/>
      <c r="AV1718" s="52"/>
      <c r="AW1718" s="52"/>
      <c r="AX1718" s="52"/>
      <c r="AY1718" s="52"/>
      <c r="AZ1718" s="52"/>
      <c r="BA1718" s="52"/>
      <c r="BB1718" s="52"/>
      <c r="BC1718" s="52"/>
      <c r="BD1718" s="52"/>
      <c r="BE1718" s="52"/>
      <c r="BF1718" s="52"/>
      <c r="BG1718" s="52"/>
      <c r="BH1718" s="52"/>
      <c r="BI1718" s="52"/>
      <c r="BJ1718" s="52"/>
      <c r="BK1718" s="52"/>
      <c r="BL1718" s="52"/>
      <c r="BM1718" s="52"/>
      <c r="BN1718" s="52"/>
      <c r="BO1718" s="52"/>
      <c r="BP1718" s="52"/>
      <c r="BQ1718" s="52"/>
      <c r="BR1718" s="52"/>
      <c r="BS1718" s="52"/>
      <c r="BT1718" s="52"/>
      <c r="BU1718" s="52"/>
      <c r="BV1718" s="52"/>
      <c r="BW1718" s="52"/>
      <c r="BX1718" s="52"/>
      <c r="BY1718" s="52"/>
      <c r="BZ1718" s="52"/>
      <c r="CA1718" s="52"/>
      <c r="CB1718" s="52"/>
      <c r="CC1718" s="52"/>
      <c r="CD1718" s="52"/>
      <c r="CE1718" s="52"/>
      <c r="CF1718" s="52"/>
      <c r="CG1718" s="52"/>
      <c r="CH1718" s="52"/>
      <c r="CI1718" s="52"/>
      <c r="CJ1718" s="52"/>
      <c r="CK1718" s="52"/>
      <c r="CL1718" s="52"/>
      <c r="CM1718" s="52"/>
      <c r="CN1718" s="52"/>
      <c r="CO1718" s="52"/>
      <c r="CP1718" s="52"/>
      <c r="CQ1718" s="52"/>
      <c r="CR1718" s="52"/>
      <c r="CS1718" s="52"/>
      <c r="CT1718" s="52"/>
      <c r="CU1718" s="52"/>
      <c r="CV1718" s="52"/>
      <c r="CW1718" s="52"/>
      <c r="CX1718" s="52"/>
      <c r="CY1718" s="52"/>
      <c r="CZ1718" s="52"/>
      <c r="DA1718" s="52"/>
      <c r="DB1718" s="52"/>
      <c r="DC1718" s="52"/>
      <c r="DD1718" s="52"/>
      <c r="DE1718" s="52"/>
      <c r="DF1718" s="52"/>
      <c r="DG1718" s="52"/>
      <c r="DH1718" s="52"/>
      <c r="DI1718" s="52"/>
      <c r="DJ1718" s="52"/>
      <c r="DK1718" s="52"/>
      <c r="DL1718" s="52"/>
      <c r="DM1718" s="52"/>
      <c r="DN1718" s="52"/>
      <c r="DO1718" s="52"/>
      <c r="DP1718" s="52"/>
      <c r="DQ1718" s="52"/>
      <c r="DR1718" s="52"/>
      <c r="DS1718" s="52"/>
      <c r="DT1718" s="52"/>
      <c r="DU1718" s="52"/>
      <c r="DV1718" s="52"/>
      <c r="DW1718" s="52"/>
      <c r="DX1718" s="52"/>
      <c r="DY1718" s="52"/>
    </row>
    <row r="1719" spans="1:129" x14ac:dyDescent="0.25">
      <c r="D1719" s="23">
        <v>35000</v>
      </c>
      <c r="E1719" s="2">
        <v>12</v>
      </c>
      <c r="F1719" s="2"/>
      <c r="G1719" s="10">
        <f>D1719/E1719</f>
        <v>2916.6666666666665</v>
      </c>
      <c r="I1719" s="52"/>
      <c r="J1719" s="103"/>
      <c r="K1719" s="55"/>
      <c r="L1719" s="52"/>
      <c r="M1719" s="55"/>
      <c r="N1719" s="52"/>
      <c r="O1719" s="52"/>
      <c r="P1719" s="95"/>
      <c r="Q1719" s="52"/>
      <c r="R1719" s="52"/>
      <c r="S1719" s="52"/>
      <c r="T1719" s="52"/>
      <c r="U1719" s="52"/>
      <c r="V1719" s="52"/>
      <c r="W1719" s="52"/>
      <c r="X1719" s="52"/>
      <c r="Y1719" s="52"/>
      <c r="Z1719" s="52"/>
      <c r="AA1719" s="52"/>
      <c r="AB1719" s="52"/>
      <c r="AC1719" s="52"/>
      <c r="AD1719" s="52"/>
      <c r="AE1719" s="52"/>
      <c r="AF1719" s="52"/>
      <c r="AG1719" s="52"/>
      <c r="AH1719" s="52"/>
      <c r="AI1719" s="52"/>
      <c r="AJ1719" s="52"/>
      <c r="AK1719" s="52"/>
      <c r="AL1719" s="52"/>
      <c r="AM1719" s="52"/>
      <c r="AN1719" s="52"/>
      <c r="AO1719" s="52"/>
      <c r="AP1719" s="52"/>
      <c r="AQ1719" s="52"/>
      <c r="AR1719" s="52"/>
      <c r="AS1719" s="52"/>
      <c r="AT1719" s="52"/>
      <c r="AU1719" s="52"/>
      <c r="AV1719" s="52"/>
      <c r="AW1719" s="52"/>
      <c r="AX1719" s="52"/>
      <c r="AY1719" s="52"/>
      <c r="AZ1719" s="52"/>
      <c r="BA1719" s="52"/>
      <c r="BB1719" s="52"/>
      <c r="BC1719" s="52"/>
      <c r="BD1719" s="52"/>
      <c r="BE1719" s="52"/>
      <c r="BF1719" s="52"/>
      <c r="BG1719" s="52"/>
      <c r="BH1719" s="52"/>
      <c r="BI1719" s="52"/>
      <c r="BJ1719" s="52"/>
      <c r="BK1719" s="52"/>
      <c r="BL1719" s="52"/>
      <c r="BM1719" s="52"/>
      <c r="BN1719" s="52"/>
      <c r="BO1719" s="52"/>
      <c r="BP1719" s="52"/>
      <c r="BQ1719" s="52"/>
      <c r="BR1719" s="52"/>
      <c r="BS1719" s="52"/>
      <c r="BT1719" s="52"/>
      <c r="BU1719" s="52"/>
      <c r="BV1719" s="52"/>
      <c r="BW1719" s="52"/>
      <c r="BX1719" s="52"/>
      <c r="BY1719" s="52"/>
      <c r="BZ1719" s="52"/>
      <c r="CA1719" s="52"/>
      <c r="CB1719" s="52"/>
      <c r="CC1719" s="52"/>
      <c r="CD1719" s="52"/>
      <c r="CE1719" s="52"/>
      <c r="CF1719" s="52"/>
      <c r="CG1719" s="52"/>
      <c r="CH1719" s="52"/>
      <c r="CI1719" s="52"/>
      <c r="CJ1719" s="52"/>
      <c r="CK1719" s="52"/>
      <c r="CL1719" s="52"/>
      <c r="CM1719" s="52"/>
      <c r="CN1719" s="52"/>
      <c r="CO1719" s="52"/>
      <c r="CP1719" s="52"/>
      <c r="CQ1719" s="52"/>
      <c r="CR1719" s="52"/>
      <c r="CS1719" s="52"/>
      <c r="CT1719" s="52"/>
      <c r="CU1719" s="52"/>
      <c r="CV1719" s="52"/>
      <c r="CW1719" s="52"/>
      <c r="CX1719" s="52"/>
      <c r="CY1719" s="52"/>
      <c r="CZ1719" s="52"/>
      <c r="DA1719" s="52"/>
      <c r="DB1719" s="52"/>
      <c r="DC1719" s="52"/>
      <c r="DD1719" s="52"/>
      <c r="DE1719" s="52"/>
      <c r="DF1719" s="52"/>
      <c r="DG1719" s="52"/>
      <c r="DH1719" s="52"/>
      <c r="DI1719" s="52"/>
      <c r="DJ1719" s="52"/>
      <c r="DK1719" s="52"/>
      <c r="DL1719" s="52"/>
      <c r="DM1719" s="52"/>
      <c r="DN1719" s="52"/>
      <c r="DO1719" s="52"/>
      <c r="DP1719" s="52"/>
      <c r="DQ1719" s="52"/>
      <c r="DR1719" s="52"/>
      <c r="DS1719" s="52"/>
      <c r="DT1719" s="52"/>
      <c r="DU1719" s="52"/>
      <c r="DV1719" s="52"/>
      <c r="DW1719" s="52"/>
      <c r="DX1719" s="52"/>
      <c r="DY1719" s="52"/>
    </row>
    <row r="1720" spans="1:129" x14ac:dyDescent="0.25">
      <c r="A1720" s="20"/>
      <c r="B1720" s="22" t="s">
        <v>1</v>
      </c>
      <c r="C1720" s="22"/>
      <c r="D1720" s="24" t="s">
        <v>2</v>
      </c>
      <c r="E1720" s="25"/>
      <c r="F1720" s="31" t="s">
        <v>3</v>
      </c>
      <c r="G1720" s="26"/>
      <c r="H1720" s="20"/>
      <c r="I1720" s="52"/>
      <c r="J1720" s="103"/>
      <c r="K1720" s="55"/>
      <c r="L1720" s="52"/>
      <c r="M1720" s="55"/>
      <c r="N1720" s="52"/>
      <c r="O1720" s="52"/>
      <c r="P1720" s="95"/>
      <c r="Q1720" s="52"/>
      <c r="R1720" s="52"/>
      <c r="S1720" s="52"/>
      <c r="T1720" s="52"/>
      <c r="U1720" s="52"/>
      <c r="V1720" s="52"/>
      <c r="W1720" s="52"/>
      <c r="X1720" s="52"/>
      <c r="Y1720" s="52"/>
      <c r="Z1720" s="52"/>
      <c r="AA1720" s="52"/>
      <c r="AB1720" s="52"/>
      <c r="AC1720" s="52"/>
      <c r="AD1720" s="52"/>
      <c r="AE1720" s="52"/>
      <c r="AF1720" s="52"/>
      <c r="AG1720" s="52"/>
      <c r="AH1720" s="52"/>
      <c r="AI1720" s="52"/>
      <c r="AJ1720" s="52"/>
      <c r="AK1720" s="52"/>
      <c r="AL1720" s="52"/>
      <c r="AM1720" s="52"/>
      <c r="AN1720" s="52"/>
      <c r="AO1720" s="52"/>
      <c r="AP1720" s="52"/>
      <c r="AQ1720" s="52"/>
      <c r="AR1720" s="52"/>
      <c r="AS1720" s="52"/>
      <c r="AT1720" s="52"/>
      <c r="AU1720" s="52"/>
      <c r="AV1720" s="52"/>
      <c r="AW1720" s="52"/>
      <c r="AX1720" s="52"/>
      <c r="AY1720" s="52"/>
      <c r="AZ1720" s="52"/>
      <c r="BA1720" s="52"/>
      <c r="BB1720" s="52"/>
      <c r="BC1720" s="52"/>
      <c r="BD1720" s="52"/>
      <c r="BE1720" s="52"/>
      <c r="BF1720" s="52"/>
      <c r="BG1720" s="52"/>
      <c r="BH1720" s="52"/>
      <c r="BI1720" s="52"/>
      <c r="BJ1720" s="52"/>
      <c r="BK1720" s="52"/>
      <c r="BL1720" s="52"/>
      <c r="BM1720" s="52"/>
      <c r="BN1720" s="52"/>
      <c r="BO1720" s="52"/>
      <c r="BP1720" s="52"/>
      <c r="BQ1720" s="52"/>
      <c r="BR1720" s="52"/>
      <c r="BS1720" s="52"/>
      <c r="BT1720" s="52"/>
      <c r="BU1720" s="52"/>
      <c r="BV1720" s="52"/>
      <c r="BW1720" s="52"/>
      <c r="BX1720" s="52"/>
      <c r="BY1720" s="52"/>
      <c r="BZ1720" s="52"/>
      <c r="CA1720" s="52"/>
      <c r="CB1720" s="52"/>
      <c r="CC1720" s="52"/>
      <c r="CD1720" s="52"/>
      <c r="CE1720" s="52"/>
      <c r="CF1720" s="52"/>
      <c r="CG1720" s="52"/>
      <c r="CH1720" s="52"/>
      <c r="CI1720" s="52"/>
      <c r="CJ1720" s="52"/>
      <c r="CK1720" s="52"/>
      <c r="CL1720" s="52"/>
      <c r="CM1720" s="52"/>
      <c r="CN1720" s="52"/>
      <c r="CO1720" s="52"/>
      <c r="CP1720" s="52"/>
      <c r="CQ1720" s="52"/>
      <c r="CR1720" s="52"/>
      <c r="CS1720" s="52"/>
      <c r="CT1720" s="52"/>
      <c r="CU1720" s="52"/>
      <c r="CV1720" s="52"/>
      <c r="CW1720" s="52"/>
      <c r="CX1720" s="52"/>
      <c r="CY1720" s="52"/>
      <c r="CZ1720" s="52"/>
      <c r="DA1720" s="52"/>
      <c r="DB1720" s="52"/>
      <c r="DC1720" s="52"/>
      <c r="DD1720" s="52"/>
      <c r="DE1720" s="52"/>
      <c r="DF1720" s="52"/>
      <c r="DG1720" s="52"/>
      <c r="DH1720" s="52"/>
      <c r="DI1720" s="52"/>
      <c r="DJ1720" s="52"/>
      <c r="DK1720" s="52"/>
      <c r="DL1720" s="52"/>
      <c r="DM1720" s="52"/>
      <c r="DN1720" s="52"/>
      <c r="DO1720" s="52"/>
      <c r="DP1720" s="52"/>
      <c r="DQ1720" s="52"/>
      <c r="DR1720" s="52"/>
      <c r="DS1720" s="52"/>
      <c r="DT1720" s="52"/>
      <c r="DU1720" s="52"/>
      <c r="DV1720" s="52"/>
      <c r="DW1720" s="52"/>
      <c r="DX1720" s="52"/>
      <c r="DY1720" s="52"/>
    </row>
    <row r="1721" spans="1:129" x14ac:dyDescent="0.25">
      <c r="A1721" s="19" t="s">
        <v>4</v>
      </c>
      <c r="B1721" s="5">
        <v>2916</v>
      </c>
      <c r="D1721" s="5">
        <f>B1721-F1721</f>
        <v>2916</v>
      </c>
      <c r="F1721" s="5">
        <f>SUM(J1721:AZ1721)</f>
        <v>0</v>
      </c>
      <c r="I1721" s="52"/>
      <c r="J1721" s="103"/>
      <c r="K1721" s="55"/>
      <c r="L1721" s="52"/>
      <c r="M1721" s="55"/>
      <c r="N1721" s="52"/>
      <c r="O1721" s="52"/>
      <c r="P1721" s="95"/>
      <c r="Q1721" s="52"/>
      <c r="R1721" s="52"/>
      <c r="S1721" s="52"/>
      <c r="T1721" s="52"/>
      <c r="U1721" s="52"/>
      <c r="V1721" s="52"/>
      <c r="W1721" s="52"/>
      <c r="X1721" s="52"/>
      <c r="Y1721" s="52"/>
      <c r="Z1721" s="52"/>
      <c r="AA1721" s="52"/>
      <c r="AB1721" s="52"/>
      <c r="AC1721" s="52"/>
      <c r="AD1721" s="52"/>
      <c r="AE1721" s="52"/>
      <c r="AF1721" s="52"/>
      <c r="AG1721" s="52"/>
      <c r="AH1721" s="52"/>
      <c r="AI1721" s="52"/>
      <c r="AJ1721" s="52"/>
      <c r="AK1721" s="52"/>
      <c r="AL1721" s="52"/>
      <c r="AM1721" s="52"/>
      <c r="AN1721" s="52"/>
      <c r="AO1721" s="52"/>
      <c r="AP1721" s="52"/>
      <c r="AQ1721" s="52"/>
      <c r="AR1721" s="52"/>
      <c r="AS1721" s="52"/>
      <c r="AT1721" s="52"/>
      <c r="AU1721" s="52"/>
      <c r="AV1721" s="52"/>
      <c r="AW1721" s="52"/>
      <c r="AX1721" s="52"/>
      <c r="AY1721" s="52"/>
      <c r="AZ1721" s="52"/>
      <c r="BA1721" s="52"/>
      <c r="BB1721" s="52"/>
      <c r="BC1721" s="52"/>
      <c r="BD1721" s="52"/>
      <c r="BE1721" s="52"/>
      <c r="BF1721" s="52"/>
      <c r="BG1721" s="52"/>
      <c r="BH1721" s="52"/>
      <c r="BI1721" s="52"/>
      <c r="BJ1721" s="52"/>
      <c r="BK1721" s="52"/>
      <c r="BL1721" s="52"/>
      <c r="BM1721" s="52"/>
      <c r="BN1721" s="52"/>
      <c r="BO1721" s="52"/>
      <c r="BP1721" s="52"/>
      <c r="BQ1721" s="52"/>
      <c r="BR1721" s="52"/>
      <c r="BS1721" s="52"/>
      <c r="BT1721" s="52"/>
      <c r="BU1721" s="52"/>
      <c r="BV1721" s="52"/>
      <c r="BW1721" s="52"/>
      <c r="BX1721" s="52"/>
      <c r="BY1721" s="52"/>
      <c r="BZ1721" s="52"/>
      <c r="CA1721" s="52"/>
      <c r="CB1721" s="52"/>
      <c r="CC1721" s="52"/>
      <c r="CD1721" s="52"/>
      <c r="CE1721" s="52"/>
      <c r="CF1721" s="52"/>
      <c r="CG1721" s="52"/>
      <c r="CH1721" s="52"/>
      <c r="CI1721" s="52"/>
      <c r="CJ1721" s="52"/>
      <c r="CK1721" s="52"/>
      <c r="CL1721" s="52"/>
      <c r="CM1721" s="52"/>
      <c r="CN1721" s="52"/>
      <c r="CO1721" s="52"/>
      <c r="CP1721" s="52"/>
      <c r="CQ1721" s="52"/>
      <c r="CR1721" s="52"/>
      <c r="CS1721" s="52"/>
      <c r="CT1721" s="52"/>
      <c r="CU1721" s="52"/>
      <c r="CV1721" s="52"/>
      <c r="CW1721" s="52"/>
      <c r="CX1721" s="52"/>
      <c r="CY1721" s="52"/>
      <c r="CZ1721" s="52"/>
      <c r="DA1721" s="52"/>
      <c r="DB1721" s="52"/>
      <c r="DC1721" s="52"/>
      <c r="DD1721" s="52"/>
      <c r="DE1721" s="52"/>
      <c r="DF1721" s="52"/>
      <c r="DG1721" s="52"/>
      <c r="DH1721" s="52"/>
      <c r="DI1721" s="52"/>
      <c r="DJ1721" s="52"/>
      <c r="DK1721" s="52"/>
      <c r="DL1721" s="52"/>
      <c r="DM1721" s="52"/>
      <c r="DN1721" s="52"/>
      <c r="DO1721" s="52"/>
      <c r="DP1721" s="52"/>
      <c r="DQ1721" s="52"/>
      <c r="DR1721" s="52"/>
      <c r="DS1721" s="52"/>
      <c r="DT1721" s="52"/>
      <c r="DU1721" s="52"/>
      <c r="DV1721" s="52"/>
      <c r="DW1721" s="52"/>
      <c r="DX1721" s="52"/>
      <c r="DY1721" s="52"/>
    </row>
    <row r="1722" spans="1:129" x14ac:dyDescent="0.25">
      <c r="A1722" s="19" t="s">
        <v>5</v>
      </c>
      <c r="B1722" s="5">
        <v>2916</v>
      </c>
      <c r="D1722" s="5">
        <f t="shared" ref="D1722:D1732" si="269">B1722-F1722</f>
        <v>2916</v>
      </c>
      <c r="F1722" s="5">
        <f t="shared" ref="F1722" si="270">SUM(J1722:AZ1722)</f>
        <v>0</v>
      </c>
      <c r="I1722" s="52"/>
      <c r="J1722" s="103"/>
      <c r="K1722" s="55"/>
      <c r="L1722" s="52"/>
      <c r="M1722" s="55"/>
      <c r="N1722" s="52"/>
      <c r="O1722" s="52"/>
      <c r="P1722" s="95"/>
      <c r="Q1722" s="52"/>
      <c r="R1722" s="52"/>
      <c r="S1722" s="52"/>
      <c r="T1722" s="52"/>
      <c r="U1722" s="52"/>
      <c r="V1722" s="52"/>
      <c r="W1722" s="52"/>
      <c r="X1722" s="52"/>
      <c r="Y1722" s="52"/>
      <c r="Z1722" s="52"/>
      <c r="AA1722" s="52"/>
      <c r="AB1722" s="52"/>
      <c r="AC1722" s="52"/>
      <c r="AD1722" s="52"/>
      <c r="AE1722" s="52"/>
      <c r="AF1722" s="52"/>
      <c r="AG1722" s="52"/>
      <c r="AH1722" s="52"/>
      <c r="AI1722" s="52"/>
      <c r="AJ1722" s="52"/>
      <c r="AK1722" s="52"/>
      <c r="AL1722" s="52"/>
      <c r="AM1722" s="52"/>
      <c r="AN1722" s="52"/>
      <c r="AO1722" s="52"/>
      <c r="AP1722" s="52"/>
      <c r="AQ1722" s="52"/>
      <c r="AR1722" s="52"/>
      <c r="AS1722" s="52"/>
      <c r="AT1722" s="52"/>
      <c r="AU1722" s="52"/>
      <c r="AV1722" s="52"/>
      <c r="AW1722" s="52"/>
      <c r="AX1722" s="52"/>
      <c r="AY1722" s="52"/>
      <c r="AZ1722" s="52"/>
      <c r="BA1722" s="52"/>
      <c r="BB1722" s="52"/>
      <c r="BC1722" s="52"/>
      <c r="BD1722" s="52"/>
      <c r="BE1722" s="52"/>
      <c r="BF1722" s="52"/>
      <c r="BG1722" s="52"/>
      <c r="BH1722" s="52"/>
      <c r="BI1722" s="52"/>
      <c r="BJ1722" s="52"/>
      <c r="BK1722" s="52"/>
      <c r="BL1722" s="52"/>
      <c r="BM1722" s="52"/>
      <c r="BN1722" s="52"/>
      <c r="BO1722" s="52"/>
      <c r="BP1722" s="52"/>
      <c r="BQ1722" s="52"/>
      <c r="BR1722" s="52"/>
      <c r="BS1722" s="52"/>
      <c r="BT1722" s="52"/>
      <c r="BU1722" s="52"/>
      <c r="BV1722" s="52"/>
      <c r="BW1722" s="52"/>
      <c r="BX1722" s="52"/>
      <c r="BY1722" s="52"/>
      <c r="BZ1722" s="52"/>
      <c r="CA1722" s="52"/>
      <c r="CB1722" s="52"/>
      <c r="CC1722" s="52"/>
      <c r="CD1722" s="52"/>
      <c r="CE1722" s="52"/>
      <c r="CF1722" s="52"/>
      <c r="CG1722" s="52"/>
      <c r="CH1722" s="52"/>
      <c r="CI1722" s="52"/>
      <c r="CJ1722" s="52"/>
      <c r="CK1722" s="52"/>
      <c r="CL1722" s="52"/>
      <c r="CM1722" s="52"/>
      <c r="CN1722" s="52"/>
      <c r="CO1722" s="52"/>
      <c r="CP1722" s="52"/>
      <c r="CQ1722" s="52"/>
      <c r="CR1722" s="52"/>
      <c r="CS1722" s="52"/>
      <c r="CT1722" s="52"/>
      <c r="CU1722" s="52"/>
      <c r="CV1722" s="52"/>
      <c r="CW1722" s="52"/>
      <c r="CX1722" s="52"/>
      <c r="CY1722" s="52"/>
      <c r="CZ1722" s="52"/>
      <c r="DA1722" s="52"/>
      <c r="DB1722" s="52"/>
      <c r="DC1722" s="52"/>
      <c r="DD1722" s="52"/>
      <c r="DE1722" s="52"/>
      <c r="DF1722" s="52"/>
      <c r="DG1722" s="52"/>
      <c r="DH1722" s="52"/>
      <c r="DI1722" s="52"/>
      <c r="DJ1722" s="52"/>
      <c r="DK1722" s="52"/>
      <c r="DL1722" s="52"/>
      <c r="DM1722" s="52"/>
      <c r="DN1722" s="52"/>
      <c r="DO1722" s="52"/>
      <c r="DP1722" s="52"/>
      <c r="DQ1722" s="52"/>
      <c r="DR1722" s="52"/>
      <c r="DS1722" s="52"/>
      <c r="DT1722" s="52"/>
      <c r="DU1722" s="52"/>
      <c r="DV1722" s="52"/>
      <c r="DW1722" s="52"/>
      <c r="DX1722" s="52"/>
      <c r="DY1722" s="52"/>
    </row>
    <row r="1723" spans="1:129" x14ac:dyDescent="0.25">
      <c r="A1723" s="19" t="s">
        <v>6</v>
      </c>
      <c r="B1723" s="5">
        <v>2916</v>
      </c>
      <c r="D1723" s="5">
        <f t="shared" si="269"/>
        <v>2916</v>
      </c>
      <c r="F1723" s="5">
        <f>SUM(J1723:AZ1723)</f>
        <v>0</v>
      </c>
      <c r="I1723" s="52"/>
      <c r="J1723" s="103"/>
      <c r="K1723" s="55"/>
      <c r="L1723" s="52"/>
      <c r="M1723" s="55"/>
      <c r="N1723" s="52"/>
      <c r="O1723" s="52"/>
      <c r="P1723" s="95"/>
      <c r="Q1723" s="52"/>
      <c r="R1723" s="52"/>
      <c r="S1723" s="52"/>
      <c r="T1723" s="52"/>
      <c r="U1723" s="52"/>
      <c r="V1723" s="52"/>
      <c r="W1723" s="52"/>
      <c r="X1723" s="52"/>
      <c r="Y1723" s="52"/>
      <c r="Z1723" s="52"/>
      <c r="AA1723" s="52"/>
      <c r="AB1723" s="52"/>
      <c r="AC1723" s="52"/>
      <c r="AD1723" s="52"/>
      <c r="AE1723" s="52"/>
      <c r="AF1723" s="52"/>
      <c r="AG1723" s="52"/>
      <c r="AH1723" s="52"/>
      <c r="AI1723" s="52"/>
      <c r="AJ1723" s="52"/>
      <c r="AK1723" s="52"/>
      <c r="AL1723" s="52"/>
      <c r="AM1723" s="52"/>
      <c r="AN1723" s="52"/>
      <c r="AO1723" s="52"/>
      <c r="AP1723" s="52"/>
      <c r="AQ1723" s="52"/>
      <c r="AR1723" s="52"/>
      <c r="AS1723" s="52"/>
      <c r="AT1723" s="52"/>
      <c r="AU1723" s="52"/>
      <c r="AV1723" s="52"/>
      <c r="AW1723" s="52"/>
      <c r="AX1723" s="52"/>
      <c r="AY1723" s="52"/>
      <c r="AZ1723" s="52"/>
      <c r="BA1723" s="52"/>
      <c r="BB1723" s="52"/>
      <c r="BC1723" s="52"/>
      <c r="BD1723" s="52"/>
      <c r="BE1723" s="52"/>
      <c r="BF1723" s="52"/>
      <c r="BG1723" s="52"/>
      <c r="BH1723" s="52"/>
      <c r="BI1723" s="52"/>
      <c r="BJ1723" s="52"/>
      <c r="BK1723" s="52"/>
      <c r="BL1723" s="52"/>
      <c r="BM1723" s="52"/>
      <c r="BN1723" s="52"/>
      <c r="BO1723" s="52"/>
      <c r="BP1723" s="52"/>
      <c r="BQ1723" s="52"/>
      <c r="BR1723" s="52"/>
      <c r="BS1723" s="52"/>
      <c r="BT1723" s="52"/>
      <c r="BU1723" s="52"/>
      <c r="BV1723" s="52"/>
      <c r="BW1723" s="52"/>
      <c r="BX1723" s="52"/>
      <c r="BY1723" s="52"/>
      <c r="BZ1723" s="52"/>
      <c r="CA1723" s="52"/>
      <c r="CB1723" s="52"/>
      <c r="CC1723" s="52"/>
      <c r="CD1723" s="52"/>
      <c r="CE1723" s="52"/>
      <c r="CF1723" s="52"/>
      <c r="CG1723" s="52"/>
      <c r="CH1723" s="52"/>
      <c r="CI1723" s="52"/>
      <c r="CJ1723" s="52"/>
      <c r="CK1723" s="52"/>
      <c r="CL1723" s="52"/>
      <c r="CM1723" s="52"/>
      <c r="CN1723" s="52"/>
      <c r="CO1723" s="52"/>
      <c r="CP1723" s="52"/>
      <c r="CQ1723" s="52"/>
      <c r="CR1723" s="52"/>
      <c r="CS1723" s="52"/>
      <c r="CT1723" s="52"/>
      <c r="CU1723" s="52"/>
      <c r="CV1723" s="52"/>
      <c r="CW1723" s="52"/>
      <c r="CX1723" s="52"/>
      <c r="CY1723" s="52"/>
      <c r="CZ1723" s="52"/>
      <c r="DA1723" s="52"/>
      <c r="DB1723" s="52"/>
      <c r="DC1723" s="52"/>
      <c r="DD1723" s="52"/>
      <c r="DE1723" s="52"/>
      <c r="DF1723" s="52"/>
      <c r="DG1723" s="52"/>
      <c r="DH1723" s="52"/>
      <c r="DI1723" s="52"/>
      <c r="DJ1723" s="52"/>
      <c r="DK1723" s="52"/>
      <c r="DL1723" s="52"/>
      <c r="DM1723" s="52"/>
      <c r="DN1723" s="52"/>
      <c r="DO1723" s="52"/>
      <c r="DP1723" s="52"/>
      <c r="DQ1723" s="52"/>
      <c r="DR1723" s="52"/>
      <c r="DS1723" s="52"/>
      <c r="DT1723" s="52"/>
      <c r="DU1723" s="52"/>
      <c r="DV1723" s="52"/>
      <c r="DW1723" s="52"/>
      <c r="DX1723" s="52"/>
      <c r="DY1723" s="52"/>
    </row>
    <row r="1724" spans="1:129" x14ac:dyDescent="0.25">
      <c r="A1724" s="19" t="s">
        <v>7</v>
      </c>
      <c r="B1724" s="5">
        <v>2916</v>
      </c>
      <c r="D1724" s="5">
        <f t="shared" si="269"/>
        <v>2916</v>
      </c>
      <c r="F1724" s="5">
        <f t="shared" ref="F1724:F1726" si="271">SUM(J1724:AZ1724)</f>
        <v>0</v>
      </c>
      <c r="I1724" s="52"/>
      <c r="J1724" s="103"/>
      <c r="K1724" s="55"/>
      <c r="L1724" s="52"/>
      <c r="M1724" s="55"/>
      <c r="N1724" s="52"/>
      <c r="O1724" s="52"/>
      <c r="P1724" s="95"/>
      <c r="Q1724" s="52"/>
      <c r="R1724" s="52"/>
      <c r="S1724" s="52"/>
      <c r="T1724" s="52"/>
      <c r="U1724" s="52"/>
      <c r="V1724" s="52"/>
      <c r="W1724" s="52"/>
      <c r="X1724" s="52"/>
      <c r="Y1724" s="52"/>
      <c r="Z1724" s="52"/>
      <c r="AA1724" s="52"/>
      <c r="AB1724" s="52"/>
      <c r="AC1724" s="52"/>
      <c r="AD1724" s="52"/>
      <c r="AE1724" s="52"/>
      <c r="AF1724" s="52"/>
      <c r="AG1724" s="52"/>
      <c r="AH1724" s="52"/>
      <c r="AI1724" s="52"/>
      <c r="AJ1724" s="52"/>
      <c r="AK1724" s="52"/>
      <c r="AL1724" s="52"/>
      <c r="AM1724" s="52"/>
      <c r="AN1724" s="52"/>
      <c r="AO1724" s="52"/>
      <c r="AP1724" s="52"/>
      <c r="AQ1724" s="52"/>
      <c r="AR1724" s="52"/>
      <c r="AS1724" s="52"/>
      <c r="AT1724" s="52"/>
      <c r="AU1724" s="52"/>
      <c r="AV1724" s="52"/>
      <c r="AW1724" s="52"/>
      <c r="AX1724" s="52"/>
      <c r="AY1724" s="52"/>
      <c r="AZ1724" s="52"/>
      <c r="BA1724" s="52"/>
      <c r="BB1724" s="52"/>
      <c r="BC1724" s="52"/>
      <c r="BD1724" s="52"/>
      <c r="BE1724" s="52"/>
      <c r="BF1724" s="52"/>
      <c r="BG1724" s="52"/>
      <c r="BH1724" s="52"/>
      <c r="BI1724" s="52"/>
      <c r="BJ1724" s="52"/>
      <c r="BK1724" s="52"/>
      <c r="BL1724" s="52"/>
      <c r="BM1724" s="52"/>
      <c r="BN1724" s="52"/>
      <c r="BO1724" s="52"/>
      <c r="BP1724" s="52"/>
      <c r="BQ1724" s="52"/>
      <c r="BR1724" s="52"/>
      <c r="BS1724" s="52"/>
      <c r="BT1724" s="52"/>
      <c r="BU1724" s="52"/>
      <c r="BV1724" s="52"/>
      <c r="BW1724" s="52"/>
      <c r="BX1724" s="52"/>
      <c r="BY1724" s="52"/>
      <c r="BZ1724" s="52"/>
      <c r="CA1724" s="52"/>
      <c r="CB1724" s="52"/>
      <c r="CC1724" s="52"/>
      <c r="CD1724" s="52"/>
      <c r="CE1724" s="52"/>
      <c r="CF1724" s="52"/>
      <c r="CG1724" s="52"/>
      <c r="CH1724" s="52"/>
      <c r="CI1724" s="52"/>
      <c r="CJ1724" s="52"/>
      <c r="CK1724" s="52"/>
      <c r="CL1724" s="52"/>
      <c r="CM1724" s="52"/>
      <c r="CN1724" s="52"/>
      <c r="CO1724" s="52"/>
      <c r="CP1724" s="52"/>
      <c r="CQ1724" s="52"/>
      <c r="CR1724" s="52"/>
      <c r="CS1724" s="52"/>
      <c r="CT1724" s="52"/>
      <c r="CU1724" s="52"/>
      <c r="CV1724" s="52"/>
      <c r="CW1724" s="52"/>
      <c r="CX1724" s="52"/>
      <c r="CY1724" s="52"/>
      <c r="CZ1724" s="52"/>
      <c r="DA1724" s="52"/>
      <c r="DB1724" s="52"/>
      <c r="DC1724" s="52"/>
      <c r="DD1724" s="52"/>
      <c r="DE1724" s="52"/>
      <c r="DF1724" s="52"/>
      <c r="DG1724" s="52"/>
      <c r="DH1724" s="52"/>
      <c r="DI1724" s="52"/>
      <c r="DJ1724" s="52"/>
      <c r="DK1724" s="52"/>
      <c r="DL1724" s="52"/>
      <c r="DM1724" s="52"/>
      <c r="DN1724" s="52"/>
      <c r="DO1724" s="52"/>
      <c r="DP1724" s="52"/>
      <c r="DQ1724" s="52"/>
      <c r="DR1724" s="52"/>
      <c r="DS1724" s="52"/>
      <c r="DT1724" s="52"/>
      <c r="DU1724" s="52"/>
      <c r="DV1724" s="52"/>
      <c r="DW1724" s="52"/>
      <c r="DX1724" s="52"/>
      <c r="DY1724" s="52"/>
    </row>
    <row r="1725" spans="1:129" x14ac:dyDescent="0.25">
      <c r="A1725" s="19" t="s">
        <v>55</v>
      </c>
      <c r="B1725" s="5">
        <v>2917</v>
      </c>
      <c r="D1725" s="5">
        <f t="shared" si="269"/>
        <v>2917</v>
      </c>
      <c r="F1725" s="5">
        <f t="shared" si="271"/>
        <v>0</v>
      </c>
      <c r="I1725" s="52"/>
      <c r="J1725" s="103"/>
      <c r="K1725" s="55"/>
      <c r="L1725" s="52"/>
      <c r="M1725" s="55"/>
      <c r="N1725" s="52"/>
      <c r="O1725" s="52"/>
      <c r="P1725" s="95"/>
      <c r="Q1725" s="52"/>
      <c r="R1725" s="52"/>
      <c r="S1725" s="52"/>
      <c r="T1725" s="52"/>
      <c r="U1725" s="52"/>
      <c r="V1725" s="52"/>
      <c r="W1725" s="52"/>
      <c r="X1725" s="52"/>
      <c r="Y1725" s="52"/>
      <c r="Z1725" s="52"/>
      <c r="AA1725" s="52"/>
      <c r="AB1725" s="52"/>
      <c r="AC1725" s="52"/>
      <c r="AD1725" s="52"/>
      <c r="AE1725" s="52"/>
      <c r="AF1725" s="52"/>
      <c r="AG1725" s="52"/>
      <c r="AH1725" s="52"/>
      <c r="AI1725" s="52"/>
      <c r="AJ1725" s="52"/>
      <c r="AK1725" s="52"/>
      <c r="AL1725" s="52"/>
      <c r="AM1725" s="52"/>
      <c r="AN1725" s="52"/>
      <c r="AO1725" s="52"/>
      <c r="AP1725" s="52"/>
      <c r="AQ1725" s="52"/>
      <c r="AR1725" s="52"/>
      <c r="AS1725" s="52"/>
      <c r="AT1725" s="52"/>
      <c r="AU1725" s="52"/>
      <c r="AV1725" s="52"/>
      <c r="AW1725" s="52"/>
      <c r="AX1725" s="52"/>
      <c r="AY1725" s="52"/>
      <c r="AZ1725" s="52"/>
      <c r="BA1725" s="52"/>
      <c r="BB1725" s="52"/>
      <c r="BC1725" s="52"/>
      <c r="BD1725" s="52"/>
      <c r="BE1725" s="52"/>
      <c r="BF1725" s="52"/>
      <c r="BG1725" s="52"/>
      <c r="BH1725" s="52"/>
      <c r="BI1725" s="52"/>
      <c r="BJ1725" s="52"/>
      <c r="BK1725" s="52"/>
      <c r="BL1725" s="52"/>
      <c r="BM1725" s="52"/>
      <c r="BN1725" s="52"/>
      <c r="BO1725" s="52"/>
      <c r="BP1725" s="52"/>
      <c r="BQ1725" s="52"/>
      <c r="BR1725" s="52"/>
      <c r="BS1725" s="52"/>
      <c r="BT1725" s="52"/>
      <c r="BU1725" s="52"/>
      <c r="BV1725" s="52"/>
      <c r="BW1725" s="52"/>
      <c r="BX1725" s="52"/>
      <c r="BY1725" s="52"/>
      <c r="BZ1725" s="52"/>
      <c r="CA1725" s="52"/>
      <c r="CB1725" s="52"/>
      <c r="CC1725" s="52"/>
      <c r="CD1725" s="52"/>
      <c r="CE1725" s="52"/>
      <c r="CF1725" s="52"/>
      <c r="CG1725" s="52"/>
      <c r="CH1725" s="52"/>
      <c r="CI1725" s="52"/>
      <c r="CJ1725" s="52"/>
      <c r="CK1725" s="52"/>
      <c r="CL1725" s="52"/>
      <c r="CM1725" s="52"/>
      <c r="CN1725" s="52"/>
      <c r="CO1725" s="52"/>
      <c r="CP1725" s="52"/>
      <c r="CQ1725" s="52"/>
      <c r="CR1725" s="52"/>
      <c r="CS1725" s="52"/>
      <c r="CT1725" s="52"/>
      <c r="CU1725" s="52"/>
      <c r="CV1725" s="52"/>
      <c r="CW1725" s="52"/>
      <c r="CX1725" s="52"/>
      <c r="CY1725" s="52"/>
      <c r="CZ1725" s="52"/>
      <c r="DA1725" s="52"/>
      <c r="DB1725" s="52"/>
      <c r="DC1725" s="52"/>
      <c r="DD1725" s="52"/>
      <c r="DE1725" s="52"/>
      <c r="DF1725" s="52"/>
      <c r="DG1725" s="52"/>
      <c r="DH1725" s="52"/>
      <c r="DI1725" s="52"/>
      <c r="DJ1725" s="52"/>
      <c r="DK1725" s="52"/>
      <c r="DL1725" s="52"/>
      <c r="DM1725" s="52"/>
      <c r="DN1725" s="52"/>
      <c r="DO1725" s="52"/>
      <c r="DP1725" s="52"/>
      <c r="DQ1725" s="52"/>
      <c r="DR1725" s="52"/>
      <c r="DS1725" s="52"/>
      <c r="DT1725" s="52"/>
      <c r="DU1725" s="52"/>
      <c r="DV1725" s="52"/>
      <c r="DW1725" s="52"/>
      <c r="DX1725" s="52"/>
      <c r="DY1725" s="52"/>
    </row>
    <row r="1726" spans="1:129" x14ac:dyDescent="0.25">
      <c r="A1726" s="19" t="s">
        <v>9</v>
      </c>
      <c r="B1726" s="5">
        <v>2917</v>
      </c>
      <c r="D1726" s="5">
        <f t="shared" si="269"/>
        <v>2917</v>
      </c>
      <c r="F1726" s="5">
        <f t="shared" si="271"/>
        <v>0</v>
      </c>
      <c r="I1726" s="52"/>
      <c r="J1726" s="103"/>
      <c r="K1726" s="55"/>
      <c r="L1726" s="52"/>
      <c r="M1726" s="55"/>
      <c r="N1726" s="52"/>
      <c r="O1726" s="52"/>
      <c r="P1726" s="95"/>
      <c r="Q1726" s="52"/>
      <c r="R1726" s="52"/>
      <c r="S1726" s="52"/>
      <c r="T1726" s="52"/>
      <c r="U1726" s="52"/>
      <c r="V1726" s="52"/>
      <c r="W1726" s="52"/>
      <c r="X1726" s="52"/>
      <c r="Y1726" s="52"/>
      <c r="Z1726" s="52"/>
      <c r="AA1726" s="52"/>
      <c r="AB1726" s="52"/>
      <c r="AC1726" s="52"/>
      <c r="AD1726" s="52"/>
      <c r="AE1726" s="52"/>
      <c r="AF1726" s="52"/>
      <c r="AG1726" s="52"/>
      <c r="AH1726" s="52"/>
      <c r="AI1726" s="52"/>
      <c r="AJ1726" s="52"/>
      <c r="AK1726" s="52"/>
      <c r="AL1726" s="52"/>
      <c r="AM1726" s="52"/>
      <c r="AN1726" s="52"/>
      <c r="AO1726" s="52"/>
      <c r="AP1726" s="52"/>
      <c r="AQ1726" s="52"/>
      <c r="AR1726" s="52"/>
      <c r="AS1726" s="52"/>
      <c r="AT1726" s="52"/>
      <c r="AU1726" s="52"/>
      <c r="AV1726" s="52"/>
      <c r="AW1726" s="52"/>
      <c r="AX1726" s="52"/>
      <c r="AY1726" s="52"/>
      <c r="AZ1726" s="52"/>
      <c r="BA1726" s="52"/>
      <c r="BB1726" s="52"/>
      <c r="BC1726" s="52"/>
      <c r="BD1726" s="52"/>
      <c r="BE1726" s="52"/>
      <c r="BF1726" s="52"/>
      <c r="BG1726" s="52"/>
      <c r="BH1726" s="52"/>
      <c r="BI1726" s="52"/>
      <c r="BJ1726" s="52"/>
      <c r="BK1726" s="52"/>
      <c r="BL1726" s="52"/>
      <c r="BM1726" s="52"/>
      <c r="BN1726" s="52"/>
      <c r="BO1726" s="52"/>
      <c r="BP1726" s="52"/>
      <c r="BQ1726" s="52"/>
      <c r="BR1726" s="52"/>
      <c r="BS1726" s="52"/>
      <c r="BT1726" s="52"/>
      <c r="BU1726" s="52"/>
      <c r="BV1726" s="52"/>
      <c r="BW1726" s="52"/>
      <c r="BX1726" s="52"/>
      <c r="BY1726" s="52"/>
      <c r="BZ1726" s="52"/>
      <c r="CA1726" s="52"/>
      <c r="CB1726" s="52"/>
      <c r="CC1726" s="52"/>
      <c r="CD1726" s="52"/>
      <c r="CE1726" s="52"/>
      <c r="CF1726" s="52"/>
      <c r="CG1726" s="52"/>
      <c r="CH1726" s="52"/>
      <c r="CI1726" s="52"/>
      <c r="CJ1726" s="52"/>
      <c r="CK1726" s="52"/>
      <c r="CL1726" s="52"/>
      <c r="CM1726" s="52"/>
      <c r="CN1726" s="52"/>
      <c r="CO1726" s="52"/>
      <c r="CP1726" s="52"/>
      <c r="CQ1726" s="52"/>
      <c r="CR1726" s="52"/>
      <c r="CS1726" s="52"/>
      <c r="CT1726" s="52"/>
      <c r="CU1726" s="52"/>
      <c r="CV1726" s="52"/>
      <c r="CW1726" s="52"/>
      <c r="CX1726" s="52"/>
      <c r="CY1726" s="52"/>
      <c r="CZ1726" s="52"/>
      <c r="DA1726" s="52"/>
      <c r="DB1726" s="52"/>
      <c r="DC1726" s="52"/>
      <c r="DD1726" s="52"/>
      <c r="DE1726" s="52"/>
      <c r="DF1726" s="52"/>
      <c r="DG1726" s="52"/>
      <c r="DH1726" s="52"/>
      <c r="DI1726" s="52"/>
      <c r="DJ1726" s="52"/>
      <c r="DK1726" s="52"/>
      <c r="DL1726" s="52"/>
      <c r="DM1726" s="52"/>
      <c r="DN1726" s="52"/>
      <c r="DO1726" s="52"/>
      <c r="DP1726" s="52"/>
      <c r="DQ1726" s="52"/>
      <c r="DR1726" s="52"/>
      <c r="DS1726" s="52"/>
      <c r="DT1726" s="52"/>
      <c r="DU1726" s="52"/>
      <c r="DV1726" s="52"/>
      <c r="DW1726" s="52"/>
      <c r="DX1726" s="52"/>
      <c r="DY1726" s="52"/>
    </row>
    <row r="1727" spans="1:129" x14ac:dyDescent="0.25">
      <c r="A1727" s="19" t="s">
        <v>10</v>
      </c>
      <c r="B1727" s="5">
        <v>2917</v>
      </c>
      <c r="D1727" s="5">
        <f t="shared" si="269"/>
        <v>2917</v>
      </c>
      <c r="F1727" s="5">
        <f>SUM(K1727:AZ1727)</f>
        <v>0</v>
      </c>
      <c r="I1727" s="52"/>
      <c r="J1727" s="103"/>
      <c r="K1727" s="55"/>
      <c r="L1727" s="52"/>
      <c r="M1727" s="55"/>
      <c r="N1727" s="52"/>
      <c r="O1727" s="52"/>
      <c r="P1727" s="95"/>
      <c r="Q1727" s="52"/>
      <c r="R1727" s="52"/>
      <c r="S1727" s="52"/>
      <c r="T1727" s="52"/>
      <c r="U1727" s="52"/>
      <c r="V1727" s="52"/>
      <c r="W1727" s="52"/>
      <c r="X1727" s="52"/>
      <c r="Y1727" s="52"/>
      <c r="Z1727" s="52"/>
      <c r="AA1727" s="52"/>
      <c r="AB1727" s="52"/>
      <c r="AC1727" s="52"/>
      <c r="AD1727" s="52"/>
      <c r="AE1727" s="52"/>
      <c r="AF1727" s="52"/>
      <c r="AG1727" s="52"/>
      <c r="AH1727" s="52"/>
      <c r="AI1727" s="52"/>
      <c r="AJ1727" s="52"/>
      <c r="AK1727" s="52"/>
      <c r="AL1727" s="52"/>
      <c r="AM1727" s="52"/>
      <c r="AN1727" s="52"/>
      <c r="AO1727" s="52"/>
      <c r="AP1727" s="52"/>
      <c r="AQ1727" s="52"/>
      <c r="AR1727" s="52"/>
      <c r="AS1727" s="52"/>
      <c r="AT1727" s="52"/>
      <c r="AU1727" s="52"/>
      <c r="AV1727" s="52"/>
      <c r="AW1727" s="52"/>
      <c r="AX1727" s="52"/>
      <c r="AY1727" s="52"/>
      <c r="AZ1727" s="52"/>
      <c r="BA1727" s="52"/>
      <c r="BB1727" s="52"/>
      <c r="BC1727" s="52"/>
      <c r="BD1727" s="52"/>
      <c r="BE1727" s="52"/>
      <c r="BF1727" s="52"/>
      <c r="BG1727" s="52"/>
      <c r="BH1727" s="52"/>
      <c r="BI1727" s="52"/>
      <c r="BJ1727" s="52"/>
      <c r="BK1727" s="52"/>
      <c r="BL1727" s="52"/>
      <c r="BM1727" s="52"/>
      <c r="BN1727" s="52"/>
      <c r="BO1727" s="52"/>
      <c r="BP1727" s="52"/>
      <c r="BQ1727" s="52"/>
      <c r="BR1727" s="52"/>
      <c r="BS1727" s="52"/>
      <c r="BT1727" s="52"/>
      <c r="BU1727" s="52"/>
      <c r="BV1727" s="52"/>
      <c r="BW1727" s="52"/>
      <c r="BX1727" s="52"/>
      <c r="BY1727" s="52"/>
      <c r="BZ1727" s="52"/>
      <c r="CA1727" s="52"/>
      <c r="CB1727" s="52"/>
      <c r="CC1727" s="52"/>
      <c r="CD1727" s="52"/>
      <c r="CE1727" s="52"/>
      <c r="CF1727" s="52"/>
      <c r="CG1727" s="52"/>
      <c r="CH1727" s="52"/>
      <c r="CI1727" s="52"/>
      <c r="CJ1727" s="52"/>
      <c r="CK1727" s="52"/>
      <c r="CL1727" s="52"/>
      <c r="CM1727" s="52"/>
      <c r="CN1727" s="52"/>
      <c r="CO1727" s="52"/>
      <c r="CP1727" s="52"/>
      <c r="CQ1727" s="52"/>
      <c r="CR1727" s="52"/>
      <c r="CS1727" s="52"/>
      <c r="CT1727" s="52"/>
      <c r="CU1727" s="52"/>
      <c r="CV1727" s="52"/>
      <c r="CW1727" s="52"/>
      <c r="CX1727" s="52"/>
      <c r="CY1727" s="52"/>
      <c r="CZ1727" s="52"/>
      <c r="DA1727" s="52"/>
      <c r="DB1727" s="52"/>
      <c r="DC1727" s="52"/>
      <c r="DD1727" s="52"/>
      <c r="DE1727" s="52"/>
      <c r="DF1727" s="52"/>
      <c r="DG1727" s="52"/>
      <c r="DH1727" s="52"/>
      <c r="DI1727" s="52"/>
      <c r="DJ1727" s="52"/>
      <c r="DK1727" s="52"/>
      <c r="DL1727" s="52"/>
      <c r="DM1727" s="52"/>
      <c r="DN1727" s="52"/>
      <c r="DO1727" s="52"/>
      <c r="DP1727" s="52"/>
      <c r="DQ1727" s="52"/>
      <c r="DR1727" s="52"/>
      <c r="DS1727" s="52"/>
      <c r="DT1727" s="52"/>
      <c r="DU1727" s="52"/>
      <c r="DV1727" s="52"/>
      <c r="DW1727" s="52"/>
      <c r="DX1727" s="52"/>
      <c r="DY1727" s="52"/>
    </row>
    <row r="1728" spans="1:129" x14ac:dyDescent="0.25">
      <c r="A1728" s="19" t="s">
        <v>11</v>
      </c>
      <c r="B1728" s="5">
        <v>2917</v>
      </c>
      <c r="D1728" s="5">
        <f t="shared" si="269"/>
        <v>2917</v>
      </c>
      <c r="F1728" s="5">
        <f t="shared" ref="F1728:F1732" si="272">SUM(J1728:AZ1728)</f>
        <v>0</v>
      </c>
      <c r="I1728" s="52"/>
      <c r="J1728" s="103"/>
      <c r="K1728" s="55"/>
      <c r="L1728" s="52"/>
      <c r="M1728" s="55"/>
      <c r="N1728" s="52"/>
      <c r="O1728" s="52"/>
      <c r="P1728" s="95"/>
      <c r="Q1728" s="52"/>
      <c r="R1728" s="52"/>
      <c r="S1728" s="52"/>
      <c r="T1728" s="52"/>
      <c r="U1728" s="52"/>
      <c r="V1728" s="52"/>
      <c r="W1728" s="52"/>
      <c r="X1728" s="52"/>
      <c r="Y1728" s="52"/>
      <c r="Z1728" s="52"/>
      <c r="AA1728" s="52"/>
      <c r="AB1728" s="52"/>
      <c r="AC1728" s="52"/>
      <c r="AD1728" s="52"/>
      <c r="AE1728" s="52"/>
      <c r="AF1728" s="52"/>
      <c r="AG1728" s="52"/>
      <c r="AH1728" s="52"/>
      <c r="AI1728" s="52"/>
      <c r="AJ1728" s="52"/>
      <c r="AK1728" s="52"/>
      <c r="AL1728" s="52"/>
      <c r="AM1728" s="52"/>
      <c r="AN1728" s="52"/>
      <c r="AO1728" s="52"/>
      <c r="AP1728" s="52"/>
      <c r="AQ1728" s="52"/>
      <c r="AR1728" s="52"/>
      <c r="AS1728" s="52"/>
      <c r="AT1728" s="52"/>
      <c r="AU1728" s="52"/>
      <c r="AV1728" s="52"/>
      <c r="AW1728" s="52"/>
      <c r="AX1728" s="52"/>
      <c r="AY1728" s="52"/>
      <c r="AZ1728" s="52"/>
      <c r="BA1728" s="52"/>
      <c r="BB1728" s="52"/>
      <c r="BC1728" s="52"/>
      <c r="BD1728" s="52"/>
      <c r="BE1728" s="52"/>
      <c r="BF1728" s="52"/>
      <c r="BG1728" s="52"/>
      <c r="BH1728" s="52"/>
      <c r="BI1728" s="52"/>
      <c r="BJ1728" s="52"/>
      <c r="BK1728" s="52"/>
      <c r="BL1728" s="52"/>
      <c r="BM1728" s="52"/>
      <c r="BN1728" s="52"/>
      <c r="BO1728" s="52"/>
      <c r="BP1728" s="52"/>
      <c r="BQ1728" s="52"/>
      <c r="BR1728" s="52"/>
      <c r="BS1728" s="52"/>
      <c r="BT1728" s="52"/>
      <c r="BU1728" s="52"/>
      <c r="BV1728" s="52"/>
      <c r="BW1728" s="52"/>
      <c r="BX1728" s="52"/>
      <c r="BY1728" s="52"/>
      <c r="BZ1728" s="52"/>
      <c r="CA1728" s="52"/>
      <c r="CB1728" s="52"/>
      <c r="CC1728" s="52"/>
      <c r="CD1728" s="52"/>
      <c r="CE1728" s="52"/>
      <c r="CF1728" s="52"/>
      <c r="CG1728" s="52"/>
      <c r="CH1728" s="52"/>
      <c r="CI1728" s="52"/>
      <c r="CJ1728" s="52"/>
      <c r="CK1728" s="52"/>
      <c r="CL1728" s="52"/>
      <c r="CM1728" s="52"/>
      <c r="CN1728" s="52"/>
      <c r="CO1728" s="52"/>
      <c r="CP1728" s="52"/>
      <c r="CQ1728" s="52"/>
      <c r="CR1728" s="52"/>
      <c r="CS1728" s="52"/>
      <c r="CT1728" s="52"/>
      <c r="CU1728" s="52"/>
      <c r="CV1728" s="52"/>
      <c r="CW1728" s="52"/>
      <c r="CX1728" s="52"/>
      <c r="CY1728" s="52"/>
      <c r="CZ1728" s="52"/>
      <c r="DA1728" s="52"/>
      <c r="DB1728" s="52"/>
      <c r="DC1728" s="52"/>
      <c r="DD1728" s="52"/>
      <c r="DE1728" s="52"/>
      <c r="DF1728" s="52"/>
      <c r="DG1728" s="52"/>
      <c r="DH1728" s="52"/>
      <c r="DI1728" s="52"/>
      <c r="DJ1728" s="52"/>
      <c r="DK1728" s="52"/>
      <c r="DL1728" s="52"/>
      <c r="DM1728" s="52"/>
      <c r="DN1728" s="52"/>
      <c r="DO1728" s="52"/>
      <c r="DP1728" s="52"/>
      <c r="DQ1728" s="52"/>
      <c r="DR1728" s="52"/>
      <c r="DS1728" s="52"/>
      <c r="DT1728" s="52"/>
      <c r="DU1728" s="52"/>
      <c r="DV1728" s="52"/>
      <c r="DW1728" s="52"/>
      <c r="DX1728" s="52"/>
      <c r="DY1728" s="52"/>
    </row>
    <row r="1729" spans="1:129" x14ac:dyDescent="0.25">
      <c r="A1729" s="19" t="s">
        <v>12</v>
      </c>
      <c r="B1729" s="5">
        <v>2917</v>
      </c>
      <c r="D1729" s="5">
        <f t="shared" si="269"/>
        <v>2917</v>
      </c>
      <c r="F1729" s="5">
        <f t="shared" si="272"/>
        <v>0</v>
      </c>
      <c r="I1729" s="52"/>
      <c r="J1729" s="103"/>
      <c r="K1729" s="55"/>
      <c r="L1729" s="52"/>
      <c r="M1729" s="55"/>
      <c r="N1729" s="52"/>
      <c r="O1729" s="52"/>
      <c r="P1729" s="95"/>
      <c r="Q1729" s="52"/>
      <c r="R1729" s="52"/>
      <c r="S1729" s="52"/>
      <c r="T1729" s="52"/>
      <c r="U1729" s="52"/>
      <c r="V1729" s="52"/>
      <c r="W1729" s="52"/>
      <c r="X1729" s="52"/>
      <c r="Y1729" s="52"/>
      <c r="Z1729" s="52"/>
      <c r="AA1729" s="52"/>
      <c r="AB1729" s="52"/>
      <c r="AC1729" s="52"/>
      <c r="AD1729" s="52"/>
      <c r="AE1729" s="52"/>
      <c r="AF1729" s="52"/>
      <c r="AG1729" s="52"/>
      <c r="AH1729" s="52"/>
      <c r="AI1729" s="52"/>
      <c r="AJ1729" s="52"/>
      <c r="AK1729" s="52"/>
      <c r="AL1729" s="52"/>
      <c r="AM1729" s="52"/>
      <c r="AN1729" s="52"/>
      <c r="AO1729" s="52"/>
      <c r="AP1729" s="52"/>
      <c r="AQ1729" s="52"/>
      <c r="AR1729" s="52"/>
      <c r="AS1729" s="52"/>
      <c r="AT1729" s="52"/>
      <c r="AU1729" s="52"/>
      <c r="AV1729" s="52"/>
      <c r="AW1729" s="52"/>
      <c r="AX1729" s="52"/>
      <c r="AY1729" s="52"/>
      <c r="AZ1729" s="52"/>
      <c r="BA1729" s="52"/>
      <c r="BB1729" s="52"/>
      <c r="BC1729" s="52"/>
      <c r="BD1729" s="52"/>
      <c r="BE1729" s="52"/>
      <c r="BF1729" s="52"/>
      <c r="BG1729" s="52"/>
      <c r="BH1729" s="52"/>
      <c r="BI1729" s="52"/>
      <c r="BJ1729" s="52"/>
      <c r="BK1729" s="52"/>
      <c r="BL1729" s="52"/>
      <c r="BM1729" s="52"/>
      <c r="BN1729" s="52"/>
      <c r="BO1729" s="52"/>
      <c r="BP1729" s="52"/>
      <c r="BQ1729" s="52"/>
      <c r="BR1729" s="52"/>
      <c r="BS1729" s="52"/>
      <c r="BT1729" s="52"/>
      <c r="BU1729" s="52"/>
      <c r="BV1729" s="52"/>
      <c r="BW1729" s="52"/>
      <c r="BX1729" s="52"/>
      <c r="BY1729" s="52"/>
      <c r="BZ1729" s="52"/>
      <c r="CA1729" s="52"/>
      <c r="CB1729" s="52"/>
      <c r="CC1729" s="52"/>
      <c r="CD1729" s="52"/>
      <c r="CE1729" s="52"/>
      <c r="CF1729" s="52"/>
      <c r="CG1729" s="52"/>
      <c r="CH1729" s="52"/>
      <c r="CI1729" s="52"/>
      <c r="CJ1729" s="52"/>
      <c r="CK1729" s="52"/>
      <c r="CL1729" s="52"/>
      <c r="CM1729" s="52"/>
      <c r="CN1729" s="52"/>
      <c r="CO1729" s="52"/>
      <c r="CP1729" s="52"/>
      <c r="CQ1729" s="52"/>
      <c r="CR1729" s="52"/>
      <c r="CS1729" s="52"/>
      <c r="CT1729" s="52"/>
      <c r="CU1729" s="52"/>
      <c r="CV1729" s="52"/>
      <c r="CW1729" s="52"/>
      <c r="CX1729" s="52"/>
      <c r="CY1729" s="52"/>
      <c r="CZ1729" s="52"/>
      <c r="DA1729" s="52"/>
      <c r="DB1729" s="52"/>
      <c r="DC1729" s="52"/>
      <c r="DD1729" s="52"/>
      <c r="DE1729" s="52"/>
      <c r="DF1729" s="52"/>
      <c r="DG1729" s="52"/>
      <c r="DH1729" s="52"/>
      <c r="DI1729" s="52"/>
      <c r="DJ1729" s="52"/>
      <c r="DK1729" s="52"/>
      <c r="DL1729" s="52"/>
      <c r="DM1729" s="52"/>
      <c r="DN1729" s="52"/>
      <c r="DO1729" s="52"/>
      <c r="DP1729" s="52"/>
      <c r="DQ1729" s="52"/>
      <c r="DR1729" s="52"/>
      <c r="DS1729" s="52"/>
      <c r="DT1729" s="52"/>
      <c r="DU1729" s="52"/>
      <c r="DV1729" s="52"/>
      <c r="DW1729" s="52"/>
      <c r="DX1729" s="52"/>
      <c r="DY1729" s="52"/>
    </row>
    <row r="1730" spans="1:129" x14ac:dyDescent="0.25">
      <c r="A1730" s="19" t="s">
        <v>13</v>
      </c>
      <c r="B1730" s="5">
        <v>2917</v>
      </c>
      <c r="D1730" s="5">
        <f t="shared" si="269"/>
        <v>2917</v>
      </c>
      <c r="F1730" s="5">
        <f t="shared" si="272"/>
        <v>0</v>
      </c>
      <c r="I1730" s="52"/>
      <c r="J1730" s="103"/>
      <c r="K1730" s="55"/>
      <c r="L1730" s="52"/>
      <c r="M1730" s="55"/>
      <c r="N1730" s="52"/>
      <c r="O1730" s="52"/>
      <c r="P1730" s="95"/>
      <c r="Q1730" s="52"/>
      <c r="R1730" s="52"/>
      <c r="S1730" s="52"/>
      <c r="T1730" s="52"/>
      <c r="U1730" s="52"/>
      <c r="V1730" s="52"/>
      <c r="W1730" s="52"/>
      <c r="X1730" s="52"/>
      <c r="Y1730" s="52"/>
      <c r="Z1730" s="52"/>
      <c r="AA1730" s="52"/>
      <c r="AB1730" s="52"/>
      <c r="AC1730" s="52"/>
      <c r="AD1730" s="52"/>
      <c r="AE1730" s="52"/>
      <c r="AF1730" s="52"/>
      <c r="AG1730" s="52"/>
      <c r="AH1730" s="52"/>
      <c r="AI1730" s="52"/>
      <c r="AJ1730" s="52"/>
      <c r="AK1730" s="52"/>
      <c r="AL1730" s="52"/>
      <c r="AM1730" s="52"/>
      <c r="AN1730" s="52"/>
      <c r="AO1730" s="52"/>
      <c r="AP1730" s="52"/>
      <c r="AQ1730" s="52"/>
      <c r="AR1730" s="52"/>
      <c r="AS1730" s="52"/>
      <c r="AT1730" s="52"/>
      <c r="AU1730" s="52"/>
      <c r="AV1730" s="52"/>
      <c r="AW1730" s="52"/>
      <c r="AX1730" s="52"/>
      <c r="AY1730" s="52"/>
      <c r="AZ1730" s="52"/>
      <c r="BA1730" s="52"/>
      <c r="BB1730" s="52"/>
      <c r="BC1730" s="52"/>
      <c r="BD1730" s="52"/>
      <c r="BE1730" s="52"/>
      <c r="BF1730" s="52"/>
      <c r="BG1730" s="52"/>
      <c r="BH1730" s="52"/>
      <c r="BI1730" s="52"/>
      <c r="BJ1730" s="52"/>
      <c r="BK1730" s="52"/>
      <c r="BL1730" s="52"/>
      <c r="BM1730" s="52"/>
      <c r="BN1730" s="52"/>
      <c r="BO1730" s="52"/>
      <c r="BP1730" s="52"/>
      <c r="BQ1730" s="52"/>
      <c r="BR1730" s="52"/>
      <c r="BS1730" s="52"/>
      <c r="BT1730" s="52"/>
      <c r="BU1730" s="52"/>
      <c r="BV1730" s="52"/>
      <c r="BW1730" s="52"/>
      <c r="BX1730" s="52"/>
      <c r="BY1730" s="52"/>
      <c r="BZ1730" s="52"/>
      <c r="CA1730" s="52"/>
      <c r="CB1730" s="52"/>
      <c r="CC1730" s="52"/>
      <c r="CD1730" s="52"/>
      <c r="CE1730" s="52"/>
      <c r="CF1730" s="52"/>
      <c r="CG1730" s="52"/>
      <c r="CH1730" s="52"/>
      <c r="CI1730" s="52"/>
      <c r="CJ1730" s="52"/>
      <c r="CK1730" s="52"/>
      <c r="CL1730" s="52"/>
      <c r="CM1730" s="52"/>
      <c r="CN1730" s="52"/>
      <c r="CO1730" s="52"/>
      <c r="CP1730" s="52"/>
      <c r="CQ1730" s="52"/>
      <c r="CR1730" s="52"/>
      <c r="CS1730" s="52"/>
      <c r="CT1730" s="52"/>
      <c r="CU1730" s="52"/>
      <c r="CV1730" s="52"/>
      <c r="CW1730" s="52"/>
      <c r="CX1730" s="52"/>
      <c r="CY1730" s="52"/>
      <c r="CZ1730" s="52"/>
      <c r="DA1730" s="52"/>
      <c r="DB1730" s="52"/>
      <c r="DC1730" s="52"/>
      <c r="DD1730" s="52"/>
      <c r="DE1730" s="52"/>
      <c r="DF1730" s="52"/>
      <c r="DG1730" s="52"/>
      <c r="DH1730" s="52"/>
      <c r="DI1730" s="52"/>
      <c r="DJ1730" s="52"/>
      <c r="DK1730" s="52"/>
      <c r="DL1730" s="52"/>
      <c r="DM1730" s="52"/>
      <c r="DN1730" s="52"/>
      <c r="DO1730" s="52"/>
      <c r="DP1730" s="52"/>
      <c r="DQ1730" s="52"/>
      <c r="DR1730" s="52"/>
      <c r="DS1730" s="52"/>
      <c r="DT1730" s="52"/>
      <c r="DU1730" s="52"/>
      <c r="DV1730" s="52"/>
      <c r="DW1730" s="52"/>
      <c r="DX1730" s="52"/>
      <c r="DY1730" s="52"/>
    </row>
    <row r="1731" spans="1:129" x14ac:dyDescent="0.25">
      <c r="A1731" s="19" t="s">
        <v>14</v>
      </c>
      <c r="B1731" s="5">
        <v>2917</v>
      </c>
      <c r="D1731" s="5">
        <f t="shared" si="269"/>
        <v>2917</v>
      </c>
      <c r="F1731" s="5">
        <f t="shared" si="272"/>
        <v>0</v>
      </c>
      <c r="I1731" s="52"/>
      <c r="J1731" s="103"/>
      <c r="K1731" s="55"/>
      <c r="L1731" s="52"/>
      <c r="M1731" s="55"/>
      <c r="N1731" s="52"/>
      <c r="O1731" s="52"/>
      <c r="P1731" s="95"/>
      <c r="Q1731" s="52"/>
      <c r="R1731" s="52"/>
      <c r="S1731" s="52"/>
      <c r="T1731" s="52"/>
      <c r="U1731" s="52"/>
      <c r="V1731" s="52"/>
      <c r="W1731" s="52"/>
      <c r="X1731" s="52"/>
      <c r="Y1731" s="52"/>
      <c r="Z1731" s="52"/>
      <c r="AA1731" s="52"/>
      <c r="AB1731" s="52"/>
      <c r="AC1731" s="52"/>
      <c r="AD1731" s="52"/>
      <c r="AE1731" s="52"/>
      <c r="AF1731" s="52"/>
      <c r="AG1731" s="52"/>
      <c r="AH1731" s="52"/>
      <c r="AI1731" s="52"/>
      <c r="AJ1731" s="52"/>
      <c r="AK1731" s="52"/>
      <c r="AL1731" s="52"/>
      <c r="AM1731" s="52"/>
      <c r="AN1731" s="52"/>
      <c r="AO1731" s="52"/>
      <c r="AP1731" s="52"/>
      <c r="AQ1731" s="52"/>
      <c r="AR1731" s="52"/>
      <c r="AS1731" s="52"/>
      <c r="AT1731" s="52"/>
      <c r="AU1731" s="52"/>
      <c r="AV1731" s="52"/>
      <c r="AW1731" s="52"/>
      <c r="AX1731" s="52"/>
      <c r="AY1731" s="52"/>
      <c r="AZ1731" s="52"/>
      <c r="BA1731" s="52"/>
      <c r="BB1731" s="52"/>
      <c r="BC1731" s="52"/>
      <c r="BD1731" s="52"/>
      <c r="BE1731" s="52"/>
      <c r="BF1731" s="52"/>
      <c r="BG1731" s="52"/>
      <c r="BH1731" s="52"/>
      <c r="BI1731" s="52"/>
      <c r="BJ1731" s="52"/>
      <c r="BK1731" s="52"/>
      <c r="BL1731" s="52"/>
      <c r="BM1731" s="52"/>
      <c r="BN1731" s="52"/>
      <c r="BO1731" s="52"/>
      <c r="BP1731" s="52"/>
      <c r="BQ1731" s="52"/>
      <c r="BR1731" s="52"/>
      <c r="BS1731" s="52"/>
      <c r="BT1731" s="52"/>
      <c r="BU1731" s="52"/>
      <c r="BV1731" s="52"/>
      <c r="BW1731" s="52"/>
      <c r="BX1731" s="52"/>
      <c r="BY1731" s="52"/>
      <c r="BZ1731" s="52"/>
      <c r="CA1731" s="52"/>
      <c r="CB1731" s="52"/>
      <c r="CC1731" s="52"/>
      <c r="CD1731" s="52"/>
      <c r="CE1731" s="52"/>
      <c r="CF1731" s="52"/>
      <c r="CG1731" s="52"/>
      <c r="CH1731" s="52"/>
      <c r="CI1731" s="52"/>
      <c r="CJ1731" s="52"/>
      <c r="CK1731" s="52"/>
      <c r="CL1731" s="52"/>
      <c r="CM1731" s="52"/>
      <c r="CN1731" s="52"/>
      <c r="CO1731" s="52"/>
      <c r="CP1731" s="52"/>
      <c r="CQ1731" s="52"/>
      <c r="CR1731" s="52"/>
      <c r="CS1731" s="52"/>
      <c r="CT1731" s="52"/>
      <c r="CU1731" s="52"/>
      <c r="CV1731" s="52"/>
      <c r="CW1731" s="52"/>
      <c r="CX1731" s="52"/>
      <c r="CY1731" s="52"/>
      <c r="CZ1731" s="52"/>
      <c r="DA1731" s="52"/>
      <c r="DB1731" s="52"/>
      <c r="DC1731" s="52"/>
      <c r="DD1731" s="52"/>
      <c r="DE1731" s="52"/>
      <c r="DF1731" s="52"/>
      <c r="DG1731" s="52"/>
      <c r="DH1731" s="52"/>
      <c r="DI1731" s="52"/>
      <c r="DJ1731" s="52"/>
      <c r="DK1731" s="52"/>
      <c r="DL1731" s="52"/>
      <c r="DM1731" s="52"/>
      <c r="DN1731" s="52"/>
      <c r="DO1731" s="52"/>
      <c r="DP1731" s="52"/>
      <c r="DQ1731" s="52"/>
      <c r="DR1731" s="52"/>
      <c r="DS1731" s="52"/>
      <c r="DT1731" s="52"/>
      <c r="DU1731" s="52"/>
      <c r="DV1731" s="52"/>
      <c r="DW1731" s="52"/>
      <c r="DX1731" s="52"/>
      <c r="DY1731" s="52"/>
    </row>
    <row r="1732" spans="1:129" x14ac:dyDescent="0.25">
      <c r="A1732" s="19" t="s">
        <v>15</v>
      </c>
      <c r="B1732" s="5">
        <v>2917</v>
      </c>
      <c r="D1732" s="5">
        <f t="shared" si="269"/>
        <v>2917</v>
      </c>
      <c r="F1732" s="5">
        <f t="shared" si="272"/>
        <v>0</v>
      </c>
      <c r="I1732" s="52"/>
      <c r="J1732" s="103"/>
      <c r="K1732" s="55"/>
      <c r="L1732" s="52"/>
      <c r="M1732" s="55"/>
      <c r="N1732" s="52"/>
      <c r="O1732" s="52"/>
      <c r="P1732" s="95"/>
      <c r="Q1732" s="52"/>
      <c r="R1732" s="52"/>
      <c r="S1732" s="52"/>
      <c r="T1732" s="52"/>
      <c r="U1732" s="52"/>
      <c r="V1732" s="52"/>
      <c r="W1732" s="52"/>
      <c r="X1732" s="52"/>
      <c r="Y1732" s="52"/>
      <c r="Z1732" s="52"/>
      <c r="AA1732" s="52"/>
      <c r="AB1732" s="52"/>
      <c r="AC1732" s="52"/>
      <c r="AD1732" s="52"/>
      <c r="AE1732" s="52"/>
      <c r="AF1732" s="52"/>
      <c r="AG1732" s="52"/>
      <c r="AH1732" s="52"/>
      <c r="AI1732" s="52"/>
      <c r="AJ1732" s="52"/>
      <c r="AK1732" s="52"/>
      <c r="AL1732" s="52"/>
      <c r="AM1732" s="52"/>
      <c r="AN1732" s="52"/>
      <c r="AO1732" s="52"/>
      <c r="AP1732" s="52"/>
      <c r="AQ1732" s="52"/>
      <c r="AR1732" s="52"/>
      <c r="AS1732" s="52"/>
      <c r="AT1732" s="52"/>
      <c r="AU1732" s="52"/>
      <c r="AV1732" s="52"/>
      <c r="AW1732" s="52"/>
      <c r="AX1732" s="52"/>
      <c r="AY1732" s="52"/>
      <c r="AZ1732" s="52"/>
      <c r="BA1732" s="52"/>
      <c r="BB1732" s="52"/>
      <c r="BC1732" s="52"/>
      <c r="BD1732" s="52"/>
      <c r="BE1732" s="52"/>
      <c r="BF1732" s="52"/>
      <c r="BG1732" s="52"/>
      <c r="BH1732" s="52"/>
      <c r="BI1732" s="52"/>
      <c r="BJ1732" s="52"/>
      <c r="BK1732" s="52"/>
      <c r="BL1732" s="52"/>
      <c r="BM1732" s="52"/>
      <c r="BN1732" s="52"/>
      <c r="BO1732" s="52"/>
      <c r="BP1732" s="52"/>
      <c r="BQ1732" s="52"/>
      <c r="BR1732" s="52"/>
      <c r="BS1732" s="52"/>
      <c r="BT1732" s="52"/>
      <c r="BU1732" s="52"/>
      <c r="BV1732" s="52"/>
      <c r="BW1732" s="52"/>
      <c r="BX1732" s="52"/>
      <c r="BY1732" s="52"/>
      <c r="BZ1732" s="52"/>
      <c r="CA1732" s="52"/>
      <c r="CB1732" s="52"/>
      <c r="CC1732" s="52"/>
      <c r="CD1732" s="52"/>
      <c r="CE1732" s="52"/>
      <c r="CF1732" s="52"/>
      <c r="CG1732" s="52"/>
      <c r="CH1732" s="52"/>
      <c r="CI1732" s="52"/>
      <c r="CJ1732" s="52"/>
      <c r="CK1732" s="52"/>
      <c r="CL1732" s="52"/>
      <c r="CM1732" s="52"/>
      <c r="CN1732" s="52"/>
      <c r="CO1732" s="52"/>
      <c r="CP1732" s="52"/>
      <c r="CQ1732" s="52"/>
      <c r="CR1732" s="52"/>
      <c r="CS1732" s="52"/>
      <c r="CT1732" s="52"/>
      <c r="CU1732" s="52"/>
      <c r="CV1732" s="52"/>
      <c r="CW1732" s="52"/>
      <c r="CX1732" s="52"/>
      <c r="CY1732" s="52"/>
      <c r="CZ1732" s="52"/>
      <c r="DA1732" s="52"/>
      <c r="DB1732" s="52"/>
      <c r="DC1732" s="52"/>
      <c r="DD1732" s="52"/>
      <c r="DE1732" s="52"/>
      <c r="DF1732" s="52"/>
      <c r="DG1732" s="52"/>
      <c r="DH1732" s="52"/>
      <c r="DI1732" s="52"/>
      <c r="DJ1732" s="52"/>
      <c r="DK1732" s="52"/>
      <c r="DL1732" s="52"/>
      <c r="DM1732" s="52"/>
      <c r="DN1732" s="52"/>
      <c r="DO1732" s="52"/>
      <c r="DP1732" s="52"/>
      <c r="DQ1732" s="52"/>
      <c r="DR1732" s="52"/>
      <c r="DS1732" s="52"/>
      <c r="DT1732" s="52"/>
      <c r="DU1732" s="52"/>
      <c r="DV1732" s="52"/>
      <c r="DW1732" s="52"/>
      <c r="DX1732" s="52"/>
      <c r="DY1732" s="52"/>
    </row>
    <row r="1733" spans="1:129" x14ac:dyDescent="0.25">
      <c r="A1733" s="6" t="s">
        <v>16</v>
      </c>
      <c r="B1733" s="7">
        <f>SUM(B1721:B1732)</f>
        <v>35000</v>
      </c>
      <c r="D1733" s="23">
        <f>SUM(D1721:D1732)</f>
        <v>35000</v>
      </c>
      <c r="F1733" s="7">
        <f>SUM(F1721:F1732)</f>
        <v>0</v>
      </c>
      <c r="I1733" s="52"/>
      <c r="J1733" s="103"/>
      <c r="K1733" s="55"/>
      <c r="L1733" s="52"/>
      <c r="M1733" s="55"/>
      <c r="N1733" s="52"/>
      <c r="O1733" s="52"/>
      <c r="P1733" s="95"/>
      <c r="Q1733" s="52"/>
      <c r="R1733" s="52"/>
      <c r="S1733" s="52"/>
      <c r="T1733" s="52"/>
      <c r="U1733" s="52"/>
      <c r="V1733" s="52"/>
      <c r="W1733" s="52"/>
      <c r="X1733" s="52"/>
      <c r="Y1733" s="52"/>
      <c r="Z1733" s="52"/>
      <c r="AA1733" s="52"/>
      <c r="AB1733" s="52"/>
      <c r="AC1733" s="52"/>
      <c r="AD1733" s="52"/>
      <c r="AE1733" s="52"/>
      <c r="AF1733" s="52"/>
      <c r="AG1733" s="52"/>
      <c r="AH1733" s="52"/>
      <c r="AI1733" s="52"/>
      <c r="AJ1733" s="52"/>
      <c r="AK1733" s="52"/>
      <c r="AL1733" s="52"/>
      <c r="AM1733" s="52"/>
      <c r="AN1733" s="52"/>
      <c r="AO1733" s="52"/>
      <c r="AP1733" s="52"/>
      <c r="AQ1733" s="52"/>
      <c r="AR1733" s="52"/>
      <c r="AS1733" s="52"/>
      <c r="AT1733" s="52"/>
      <c r="AU1733" s="52"/>
      <c r="AV1733" s="52"/>
      <c r="AW1733" s="52"/>
      <c r="AX1733" s="52"/>
      <c r="AY1733" s="52"/>
      <c r="AZ1733" s="52"/>
      <c r="BA1733" s="52"/>
      <c r="BB1733" s="52"/>
      <c r="BC1733" s="52"/>
      <c r="BD1733" s="52"/>
      <c r="BE1733" s="52"/>
      <c r="BF1733" s="52"/>
      <c r="BG1733" s="52"/>
      <c r="BH1733" s="52"/>
      <c r="BI1733" s="52"/>
      <c r="BJ1733" s="52"/>
      <c r="BK1733" s="52"/>
      <c r="BL1733" s="52"/>
      <c r="BM1733" s="52"/>
      <c r="BN1733" s="52"/>
      <c r="BO1733" s="52"/>
      <c r="BP1733" s="52"/>
      <c r="BQ1733" s="52"/>
      <c r="BR1733" s="52"/>
      <c r="BS1733" s="52"/>
      <c r="BT1733" s="52"/>
      <c r="BU1733" s="52"/>
      <c r="BV1733" s="52"/>
      <c r="BW1733" s="52"/>
      <c r="BX1733" s="52"/>
      <c r="BY1733" s="52"/>
      <c r="BZ1733" s="52"/>
      <c r="CA1733" s="52"/>
      <c r="CB1733" s="52"/>
      <c r="CC1733" s="52"/>
      <c r="CD1733" s="52"/>
      <c r="CE1733" s="52"/>
      <c r="CF1733" s="52"/>
      <c r="CG1733" s="52"/>
      <c r="CH1733" s="52"/>
      <c r="CI1733" s="52"/>
      <c r="CJ1733" s="52"/>
      <c r="CK1733" s="52"/>
      <c r="CL1733" s="52"/>
      <c r="CM1733" s="52"/>
      <c r="CN1733" s="52"/>
      <c r="CO1733" s="52"/>
      <c r="CP1733" s="52"/>
      <c r="CQ1733" s="52"/>
      <c r="CR1733" s="52"/>
      <c r="CS1733" s="52"/>
      <c r="CT1733" s="52"/>
      <c r="CU1733" s="52"/>
      <c r="CV1733" s="52"/>
      <c r="CW1733" s="52"/>
      <c r="CX1733" s="52"/>
      <c r="CY1733" s="52"/>
      <c r="CZ1733" s="52"/>
      <c r="DA1733" s="52"/>
      <c r="DB1733" s="52"/>
      <c r="DC1733" s="52"/>
      <c r="DD1733" s="52"/>
      <c r="DE1733" s="52"/>
      <c r="DF1733" s="52"/>
      <c r="DG1733" s="52"/>
      <c r="DH1733" s="52"/>
      <c r="DI1733" s="52"/>
      <c r="DJ1733" s="52"/>
      <c r="DK1733" s="52"/>
      <c r="DL1733" s="52"/>
      <c r="DM1733" s="52"/>
      <c r="DN1733" s="52"/>
      <c r="DO1733" s="52"/>
      <c r="DP1733" s="52"/>
      <c r="DQ1733" s="52"/>
      <c r="DR1733" s="52"/>
      <c r="DS1733" s="52"/>
      <c r="DT1733" s="52"/>
      <c r="DU1733" s="52"/>
      <c r="DV1733" s="52"/>
      <c r="DW1733" s="52"/>
      <c r="DX1733" s="52"/>
      <c r="DY1733" s="52"/>
    </row>
    <row r="1734" spans="1:129" x14ac:dyDescent="0.25">
      <c r="A1734" s="6"/>
      <c r="B1734" s="7"/>
      <c r="D1734" s="7"/>
      <c r="F1734" s="7"/>
      <c r="I1734" s="52"/>
      <c r="J1734" s="103"/>
      <c r="K1734" s="55"/>
      <c r="L1734" s="52"/>
      <c r="M1734" s="55"/>
      <c r="N1734" s="52"/>
      <c r="O1734" s="52"/>
      <c r="P1734" s="95"/>
      <c r="Q1734" s="52"/>
      <c r="R1734" s="52"/>
      <c r="S1734" s="52"/>
      <c r="T1734" s="52"/>
      <c r="U1734" s="52"/>
      <c r="V1734" s="52"/>
      <c r="W1734" s="52"/>
      <c r="X1734" s="52"/>
      <c r="Y1734" s="52"/>
      <c r="Z1734" s="52"/>
      <c r="AA1734" s="52"/>
      <c r="AB1734" s="52"/>
      <c r="AC1734" s="52"/>
      <c r="AD1734" s="52"/>
      <c r="AE1734" s="52"/>
      <c r="AF1734" s="52"/>
      <c r="AG1734" s="52"/>
      <c r="AH1734" s="52"/>
      <c r="AI1734" s="52"/>
      <c r="AJ1734" s="52"/>
      <c r="AK1734" s="52"/>
      <c r="AL1734" s="52"/>
      <c r="AM1734" s="52"/>
      <c r="AN1734" s="52"/>
      <c r="AO1734" s="52"/>
      <c r="AP1734" s="52"/>
      <c r="AQ1734" s="52"/>
      <c r="AR1734" s="52"/>
      <c r="AS1734" s="52"/>
      <c r="AT1734" s="52"/>
      <c r="AU1734" s="52"/>
      <c r="AV1734" s="52"/>
      <c r="AW1734" s="52"/>
      <c r="AX1734" s="52"/>
      <c r="AY1734" s="52"/>
      <c r="AZ1734" s="52"/>
      <c r="BA1734" s="52"/>
      <c r="BB1734" s="52"/>
      <c r="BC1734" s="52"/>
      <c r="BD1734" s="52"/>
      <c r="BE1734" s="52"/>
      <c r="BF1734" s="52"/>
      <c r="BG1734" s="52"/>
      <c r="BH1734" s="52"/>
      <c r="BI1734" s="52"/>
      <c r="BJ1734" s="52"/>
      <c r="BK1734" s="52"/>
      <c r="BL1734" s="52"/>
      <c r="BM1734" s="52"/>
      <c r="BN1734" s="52"/>
      <c r="BO1734" s="52"/>
      <c r="BP1734" s="52"/>
      <c r="BQ1734" s="52"/>
      <c r="BR1734" s="52"/>
      <c r="BS1734" s="52"/>
      <c r="BT1734" s="52"/>
      <c r="BU1734" s="52"/>
      <c r="BV1734" s="52"/>
      <c r="BW1734" s="52"/>
      <c r="BX1734" s="52"/>
      <c r="BY1734" s="52"/>
      <c r="BZ1734" s="52"/>
      <c r="CA1734" s="52"/>
      <c r="CB1734" s="52"/>
      <c r="CC1734" s="52"/>
      <c r="CD1734" s="52"/>
      <c r="CE1734" s="52"/>
      <c r="CF1734" s="52"/>
      <c r="CG1734" s="52"/>
      <c r="CH1734" s="52"/>
      <c r="CI1734" s="52"/>
      <c r="CJ1734" s="52"/>
      <c r="CK1734" s="52"/>
      <c r="CL1734" s="52"/>
      <c r="CM1734" s="52"/>
      <c r="CN1734" s="52"/>
      <c r="CO1734" s="52"/>
      <c r="CP1734" s="52"/>
      <c r="CQ1734" s="52"/>
      <c r="CR1734" s="52"/>
      <c r="CS1734" s="52"/>
      <c r="CT1734" s="52"/>
      <c r="CU1734" s="52"/>
      <c r="CV1734" s="52"/>
      <c r="CW1734" s="52"/>
      <c r="CX1734" s="52"/>
      <c r="CY1734" s="52"/>
      <c r="CZ1734" s="52"/>
      <c r="DA1734" s="52"/>
      <c r="DB1734" s="52"/>
      <c r="DC1734" s="52"/>
      <c r="DD1734" s="52"/>
      <c r="DE1734" s="52"/>
      <c r="DF1734" s="52"/>
      <c r="DG1734" s="52"/>
      <c r="DH1734" s="52"/>
      <c r="DI1734" s="52"/>
      <c r="DJ1734" s="52"/>
      <c r="DK1734" s="52"/>
      <c r="DL1734" s="52"/>
      <c r="DM1734" s="52"/>
      <c r="DN1734" s="52"/>
      <c r="DO1734" s="52"/>
      <c r="DP1734" s="52"/>
      <c r="DQ1734" s="52"/>
      <c r="DR1734" s="52"/>
      <c r="DS1734" s="52"/>
      <c r="DT1734" s="52"/>
      <c r="DU1734" s="52"/>
      <c r="DV1734" s="52"/>
      <c r="DW1734" s="52"/>
      <c r="DX1734" s="52"/>
      <c r="DY1734" s="52"/>
    </row>
    <row r="1735" spans="1:129" ht="15.75" x14ac:dyDescent="0.25">
      <c r="A1735" s="38" t="s">
        <v>81</v>
      </c>
      <c r="B1735" s="39">
        <f>B1733+B1715+B1697+B1679+B1661+B1643+B1625+B1607+B1571+B1553+B1535+B1516+B1497+B1478+B1424+B1388+B1370+B1352+B1334+B1316+B1298+B1280+B1262+B1243+B1225+B1207+R1926</f>
        <v>4673200</v>
      </c>
      <c r="C1735" s="39"/>
      <c r="D1735" s="39">
        <f>D1733+D1715+D1697+D1679+D1661+D1643+D1625+D1607+D1571+D1553+D1535+D1516+D1497+D1478+D1424+D1388+D1370+D1352+D1334+D1316+D1298++D1280+D1262+D1243+D1225+D1207</f>
        <v>3296201</v>
      </c>
      <c r="E1735" s="39"/>
      <c r="F1735" s="39">
        <f>F1733+F1715+F1697+F1679+F1661+F1643+F1625+F1607+F1571+F1553+F1535+F1516+F1497+F1478+F1424+F1388+F1370+F1352+F1334+F1316+F1298+F1280+F1262+F1243+F1225+F1207</f>
        <v>1376999</v>
      </c>
      <c r="G1735" s="38"/>
      <c r="H1735" s="38"/>
      <c r="I1735" s="52"/>
      <c r="J1735" s="103"/>
      <c r="K1735" s="55"/>
      <c r="L1735" s="52"/>
      <c r="M1735" s="55"/>
      <c r="N1735" s="52"/>
      <c r="O1735" s="52"/>
      <c r="P1735" s="95"/>
      <c r="Q1735" s="52"/>
      <c r="R1735" s="52"/>
      <c r="S1735" s="52"/>
      <c r="T1735" s="52"/>
      <c r="U1735" s="52"/>
      <c r="V1735" s="52"/>
      <c r="W1735" s="52"/>
      <c r="X1735" s="52"/>
      <c r="Y1735" s="52"/>
      <c r="Z1735" s="52"/>
      <c r="AA1735" s="52"/>
      <c r="AB1735" s="52"/>
      <c r="AC1735" s="52"/>
      <c r="AD1735" s="52"/>
      <c r="AE1735" s="52"/>
      <c r="AF1735" s="52"/>
      <c r="AG1735" s="52"/>
      <c r="AH1735" s="52"/>
      <c r="AI1735" s="52"/>
      <c r="AJ1735" s="52"/>
      <c r="AK1735" s="52"/>
      <c r="AL1735" s="52"/>
      <c r="AM1735" s="52"/>
      <c r="AN1735" s="52"/>
      <c r="AO1735" s="52"/>
      <c r="AP1735" s="52"/>
      <c r="AQ1735" s="52"/>
      <c r="AR1735" s="52"/>
      <c r="AS1735" s="52"/>
      <c r="AT1735" s="52"/>
      <c r="AU1735" s="52"/>
      <c r="AV1735" s="52"/>
      <c r="AW1735" s="52"/>
      <c r="AX1735" s="52"/>
      <c r="AY1735" s="52"/>
      <c r="AZ1735" s="52"/>
      <c r="BA1735" s="52"/>
      <c r="BB1735" s="52"/>
      <c r="BC1735" s="52"/>
      <c r="BD1735" s="52"/>
      <c r="BE1735" s="52"/>
      <c r="BF1735" s="52"/>
      <c r="BG1735" s="52"/>
      <c r="BH1735" s="52"/>
      <c r="BI1735" s="52"/>
      <c r="BJ1735" s="52"/>
      <c r="BK1735" s="52"/>
      <c r="BL1735" s="52"/>
      <c r="BM1735" s="52"/>
      <c r="BN1735" s="52"/>
      <c r="BO1735" s="52"/>
      <c r="BP1735" s="52"/>
      <c r="BQ1735" s="52"/>
      <c r="BR1735" s="52"/>
      <c r="BS1735" s="52"/>
      <c r="BT1735" s="52"/>
      <c r="BU1735" s="52"/>
      <c r="BV1735" s="52"/>
      <c r="BW1735" s="52"/>
      <c r="BX1735" s="52"/>
      <c r="BY1735" s="52"/>
      <c r="BZ1735" s="52"/>
      <c r="CA1735" s="52"/>
      <c r="CB1735" s="52"/>
      <c r="CC1735" s="52"/>
      <c r="CD1735" s="52"/>
      <c r="CE1735" s="52"/>
      <c r="CF1735" s="52"/>
      <c r="CG1735" s="52"/>
      <c r="CH1735" s="52"/>
      <c r="CI1735" s="52"/>
      <c r="CJ1735" s="52"/>
      <c r="CK1735" s="52"/>
      <c r="CL1735" s="52"/>
      <c r="CM1735" s="52"/>
      <c r="CN1735" s="52"/>
      <c r="CO1735" s="52"/>
      <c r="CP1735" s="52"/>
      <c r="CQ1735" s="52"/>
      <c r="CR1735" s="52"/>
      <c r="CS1735" s="52"/>
      <c r="CT1735" s="52"/>
      <c r="CU1735" s="52"/>
      <c r="CV1735" s="52"/>
      <c r="CW1735" s="52"/>
      <c r="CX1735" s="52"/>
      <c r="CY1735" s="52"/>
      <c r="CZ1735" s="52"/>
      <c r="DA1735" s="52"/>
      <c r="DB1735" s="52"/>
      <c r="DC1735" s="52"/>
      <c r="DD1735" s="52"/>
      <c r="DE1735" s="52"/>
      <c r="DF1735" s="52"/>
      <c r="DG1735" s="52"/>
      <c r="DH1735" s="52"/>
      <c r="DI1735" s="52"/>
      <c r="DJ1735" s="52"/>
      <c r="DK1735" s="52"/>
      <c r="DL1735" s="52"/>
      <c r="DM1735" s="52"/>
      <c r="DN1735" s="52"/>
      <c r="DO1735" s="52"/>
      <c r="DP1735" s="52"/>
      <c r="DQ1735" s="52"/>
      <c r="DR1735" s="52"/>
      <c r="DS1735" s="52"/>
      <c r="DT1735" s="52"/>
      <c r="DU1735" s="52"/>
      <c r="DV1735" s="52"/>
      <c r="DW1735" s="52"/>
      <c r="DX1735" s="52"/>
      <c r="DY1735" s="52"/>
    </row>
    <row r="1736" spans="1:129" x14ac:dyDescent="0.25">
      <c r="I1736" s="52"/>
      <c r="J1736" s="103"/>
      <c r="K1736" s="55"/>
      <c r="L1736" s="52"/>
      <c r="M1736" s="55"/>
      <c r="N1736" s="52"/>
      <c r="O1736" s="52"/>
      <c r="P1736" s="95"/>
      <c r="Q1736" s="52"/>
      <c r="R1736" s="52"/>
      <c r="S1736" s="52"/>
      <c r="T1736" s="52"/>
      <c r="U1736" s="52"/>
      <c r="V1736" s="52"/>
      <c r="W1736" s="52"/>
      <c r="X1736" s="52"/>
      <c r="Y1736" s="52"/>
      <c r="Z1736" s="52"/>
      <c r="AA1736" s="52"/>
      <c r="AB1736" s="52"/>
      <c r="AC1736" s="52"/>
      <c r="AD1736" s="52"/>
      <c r="AE1736" s="52"/>
      <c r="AF1736" s="52"/>
      <c r="AG1736" s="52"/>
      <c r="AH1736" s="52"/>
      <c r="AI1736" s="52"/>
      <c r="AJ1736" s="52"/>
      <c r="AK1736" s="52"/>
      <c r="AL1736" s="52"/>
      <c r="AM1736" s="52"/>
      <c r="AN1736" s="52"/>
      <c r="AO1736" s="52"/>
      <c r="AP1736" s="52"/>
      <c r="AQ1736" s="52"/>
      <c r="AR1736" s="52"/>
      <c r="AS1736" s="52"/>
      <c r="AT1736" s="52"/>
      <c r="AU1736" s="52"/>
      <c r="AV1736" s="52"/>
      <c r="AW1736" s="52"/>
      <c r="AX1736" s="52"/>
      <c r="AY1736" s="52"/>
      <c r="AZ1736" s="52"/>
      <c r="BA1736" s="52"/>
      <c r="BB1736" s="52"/>
      <c r="BC1736" s="52"/>
      <c r="BD1736" s="52"/>
      <c r="BE1736" s="52"/>
      <c r="BF1736" s="52"/>
      <c r="BG1736" s="52"/>
      <c r="BH1736" s="52"/>
      <c r="BI1736" s="52"/>
      <c r="BJ1736" s="52"/>
      <c r="BK1736" s="52"/>
      <c r="BL1736" s="52"/>
      <c r="BM1736" s="52"/>
      <c r="BN1736" s="52"/>
      <c r="BO1736" s="52"/>
      <c r="BP1736" s="52"/>
      <c r="BQ1736" s="52"/>
      <c r="BR1736" s="52"/>
      <c r="BS1736" s="52"/>
      <c r="BT1736" s="52"/>
      <c r="BU1736" s="52"/>
      <c r="BV1736" s="52"/>
      <c r="BW1736" s="52"/>
      <c r="BX1736" s="52"/>
      <c r="BY1736" s="52"/>
      <c r="BZ1736" s="52"/>
      <c r="CA1736" s="52"/>
      <c r="CB1736" s="52"/>
      <c r="CC1736" s="52"/>
      <c r="CD1736" s="52"/>
      <c r="CE1736" s="52"/>
      <c r="CF1736" s="52"/>
      <c r="CG1736" s="52"/>
      <c r="CH1736" s="52"/>
      <c r="CI1736" s="52"/>
      <c r="CJ1736" s="52"/>
      <c r="CK1736" s="52"/>
      <c r="CL1736" s="52"/>
      <c r="CM1736" s="52"/>
      <c r="CN1736" s="52"/>
      <c r="CO1736" s="52"/>
      <c r="CP1736" s="52"/>
      <c r="CQ1736" s="52"/>
      <c r="CR1736" s="52"/>
      <c r="CS1736" s="52"/>
      <c r="CT1736" s="52"/>
      <c r="CU1736" s="52"/>
      <c r="CV1736" s="52"/>
      <c r="CW1736" s="52"/>
      <c r="CX1736" s="52"/>
      <c r="CY1736" s="52"/>
      <c r="CZ1736" s="52"/>
      <c r="DA1736" s="52"/>
      <c r="DB1736" s="52"/>
      <c r="DC1736" s="52"/>
      <c r="DD1736" s="52"/>
      <c r="DE1736" s="52"/>
      <c r="DF1736" s="52"/>
      <c r="DG1736" s="52"/>
      <c r="DH1736" s="52"/>
      <c r="DI1736" s="52"/>
      <c r="DJ1736" s="52"/>
      <c r="DK1736" s="52"/>
      <c r="DL1736" s="52"/>
      <c r="DM1736" s="52"/>
      <c r="DN1736" s="52"/>
      <c r="DO1736" s="52"/>
      <c r="DP1736" s="52"/>
      <c r="DQ1736" s="52"/>
      <c r="DR1736" s="52"/>
      <c r="DS1736" s="52"/>
      <c r="DT1736" s="52"/>
      <c r="DU1736" s="52"/>
      <c r="DV1736" s="52"/>
      <c r="DW1736" s="52"/>
      <c r="DX1736" s="52"/>
      <c r="DY1736" s="52"/>
    </row>
    <row r="1737" spans="1:129" x14ac:dyDescent="0.25">
      <c r="I1737" s="52"/>
      <c r="J1737" s="103"/>
      <c r="K1737" s="55"/>
      <c r="L1737" s="52"/>
      <c r="M1737" s="55"/>
      <c r="N1737" s="52"/>
      <c r="O1737" s="52"/>
      <c r="P1737" s="95"/>
      <c r="Q1737" s="52"/>
      <c r="R1737" s="52"/>
      <c r="S1737" s="52"/>
      <c r="T1737" s="52"/>
      <c r="U1737" s="52"/>
      <c r="V1737" s="52"/>
      <c r="W1737" s="52"/>
      <c r="X1737" s="52"/>
      <c r="Y1737" s="52"/>
      <c r="Z1737" s="52"/>
      <c r="AA1737" s="52"/>
      <c r="AB1737" s="52"/>
      <c r="AC1737" s="52"/>
      <c r="AD1737" s="52"/>
      <c r="AE1737" s="52"/>
      <c r="AF1737" s="52"/>
      <c r="AG1737" s="52"/>
      <c r="AH1737" s="52"/>
      <c r="AI1737" s="52"/>
      <c r="AJ1737" s="52"/>
      <c r="AK1737" s="52"/>
      <c r="AL1737" s="52"/>
      <c r="AM1737" s="52"/>
      <c r="AN1737" s="52"/>
      <c r="AO1737" s="52"/>
      <c r="AP1737" s="52"/>
      <c r="AQ1737" s="52"/>
      <c r="AR1737" s="52"/>
      <c r="AS1737" s="52"/>
      <c r="AT1737" s="52"/>
      <c r="AU1737" s="52"/>
      <c r="AV1737" s="52"/>
      <c r="AW1737" s="52"/>
      <c r="AX1737" s="52"/>
      <c r="AY1737" s="52"/>
      <c r="AZ1737" s="52"/>
      <c r="BA1737" s="52"/>
      <c r="BB1737" s="52"/>
      <c r="BC1737" s="52"/>
      <c r="BD1737" s="52"/>
      <c r="BE1737" s="52"/>
      <c r="BF1737" s="52"/>
      <c r="BG1737" s="52"/>
      <c r="BH1737" s="52"/>
      <c r="BI1737" s="52"/>
      <c r="BJ1737" s="52"/>
      <c r="BK1737" s="52"/>
      <c r="BL1737" s="52"/>
      <c r="BM1737" s="52"/>
      <c r="BN1737" s="52"/>
      <c r="BO1737" s="52"/>
      <c r="BP1737" s="52"/>
      <c r="BQ1737" s="52"/>
      <c r="BR1737" s="52"/>
      <c r="BS1737" s="52"/>
      <c r="BT1737" s="52"/>
      <c r="BU1737" s="52"/>
      <c r="BV1737" s="52"/>
      <c r="BW1737" s="52"/>
      <c r="BX1737" s="52"/>
      <c r="BY1737" s="52"/>
      <c r="BZ1737" s="52"/>
      <c r="CA1737" s="52"/>
      <c r="CB1737" s="52"/>
      <c r="CC1737" s="52"/>
      <c r="CD1737" s="52"/>
      <c r="CE1737" s="52"/>
      <c r="CF1737" s="52"/>
      <c r="CG1737" s="52"/>
      <c r="CH1737" s="52"/>
      <c r="CI1737" s="52"/>
      <c r="CJ1737" s="52"/>
      <c r="CK1737" s="52"/>
      <c r="CL1737" s="52"/>
      <c r="CM1737" s="52"/>
      <c r="CN1737" s="52"/>
      <c r="CO1737" s="52"/>
      <c r="CP1737" s="52"/>
      <c r="CQ1737" s="52"/>
      <c r="CR1737" s="52"/>
      <c r="CS1737" s="52"/>
      <c r="CT1737" s="52"/>
      <c r="CU1737" s="52"/>
      <c r="CV1737" s="52"/>
      <c r="CW1737" s="52"/>
      <c r="CX1737" s="52"/>
      <c r="CY1737" s="52"/>
      <c r="CZ1737" s="52"/>
      <c r="DA1737" s="52"/>
      <c r="DB1737" s="52"/>
      <c r="DC1737" s="52"/>
      <c r="DD1737" s="52"/>
      <c r="DE1737" s="52"/>
      <c r="DF1737" s="52"/>
      <c r="DG1737" s="52"/>
      <c r="DH1737" s="52"/>
      <c r="DI1737" s="52"/>
      <c r="DJ1737" s="52"/>
      <c r="DK1737" s="52"/>
      <c r="DL1737" s="52"/>
      <c r="DM1737" s="52"/>
      <c r="DN1737" s="52"/>
      <c r="DO1737" s="52"/>
      <c r="DP1737" s="52"/>
      <c r="DQ1737" s="52"/>
      <c r="DR1737" s="52"/>
      <c r="DS1737" s="52"/>
      <c r="DT1737" s="52"/>
      <c r="DU1737" s="52"/>
      <c r="DV1737" s="52"/>
      <c r="DW1737" s="52"/>
      <c r="DX1737" s="52"/>
      <c r="DY1737" s="52"/>
    </row>
    <row r="1738" spans="1:129" x14ac:dyDescent="0.25">
      <c r="I1738" s="52"/>
      <c r="J1738" s="103"/>
      <c r="K1738" s="55"/>
      <c r="L1738" s="52"/>
      <c r="M1738" s="55"/>
      <c r="N1738" s="52"/>
      <c r="O1738" s="52"/>
      <c r="P1738" s="95"/>
      <c r="Q1738" s="52"/>
      <c r="R1738" s="52"/>
      <c r="S1738" s="52"/>
      <c r="T1738" s="52"/>
      <c r="U1738" s="52"/>
      <c r="V1738" s="52"/>
      <c r="W1738" s="52"/>
      <c r="X1738" s="52"/>
      <c r="Y1738" s="52"/>
      <c r="Z1738" s="52"/>
      <c r="AA1738" s="52"/>
      <c r="AB1738" s="52"/>
      <c r="AC1738" s="52"/>
      <c r="AD1738" s="52"/>
      <c r="AE1738" s="52"/>
      <c r="AF1738" s="52"/>
      <c r="AG1738" s="52"/>
      <c r="AH1738" s="52"/>
      <c r="AI1738" s="52"/>
      <c r="AJ1738" s="52"/>
      <c r="AK1738" s="52"/>
      <c r="AL1738" s="52"/>
      <c r="AM1738" s="52"/>
      <c r="AN1738" s="52"/>
      <c r="AO1738" s="52"/>
      <c r="AP1738" s="52"/>
      <c r="AQ1738" s="52"/>
      <c r="AR1738" s="52"/>
      <c r="AS1738" s="52"/>
      <c r="AT1738" s="52"/>
      <c r="AU1738" s="52"/>
      <c r="AV1738" s="52"/>
      <c r="AW1738" s="52"/>
      <c r="AX1738" s="52"/>
      <c r="AY1738" s="52"/>
      <c r="AZ1738" s="52"/>
      <c r="BA1738" s="52"/>
      <c r="BB1738" s="52"/>
      <c r="BC1738" s="52"/>
      <c r="BD1738" s="52"/>
      <c r="BE1738" s="52"/>
      <c r="BF1738" s="52"/>
      <c r="BG1738" s="52"/>
      <c r="BH1738" s="52"/>
      <c r="BI1738" s="52"/>
      <c r="BJ1738" s="52"/>
      <c r="BK1738" s="52"/>
      <c r="BL1738" s="52"/>
      <c r="BM1738" s="52"/>
      <c r="BN1738" s="52"/>
      <c r="BO1738" s="52"/>
      <c r="BP1738" s="52"/>
      <c r="BQ1738" s="52"/>
      <c r="BR1738" s="52"/>
      <c r="BS1738" s="52"/>
      <c r="BT1738" s="52"/>
      <c r="BU1738" s="52"/>
      <c r="BV1738" s="52"/>
      <c r="BW1738" s="52"/>
      <c r="BX1738" s="52"/>
      <c r="BY1738" s="52"/>
      <c r="BZ1738" s="52"/>
      <c r="CA1738" s="52"/>
      <c r="CB1738" s="52"/>
      <c r="CC1738" s="52"/>
      <c r="CD1738" s="52"/>
      <c r="CE1738" s="52"/>
      <c r="CF1738" s="52"/>
      <c r="CG1738" s="52"/>
      <c r="CH1738" s="52"/>
      <c r="CI1738" s="52"/>
      <c r="CJ1738" s="52"/>
      <c r="CK1738" s="52"/>
      <c r="CL1738" s="52"/>
      <c r="CM1738" s="52"/>
      <c r="CN1738" s="52"/>
      <c r="CO1738" s="52"/>
      <c r="CP1738" s="52"/>
      <c r="CQ1738" s="52"/>
      <c r="CR1738" s="52"/>
      <c r="CS1738" s="52"/>
      <c r="CT1738" s="52"/>
      <c r="CU1738" s="52"/>
      <c r="CV1738" s="52"/>
      <c r="CW1738" s="52"/>
      <c r="CX1738" s="52"/>
      <c r="CY1738" s="52"/>
      <c r="CZ1738" s="52"/>
      <c r="DA1738" s="52"/>
      <c r="DB1738" s="52"/>
      <c r="DC1738" s="52"/>
      <c r="DD1738" s="52"/>
      <c r="DE1738" s="52"/>
      <c r="DF1738" s="52"/>
      <c r="DG1738" s="52"/>
      <c r="DH1738" s="52"/>
      <c r="DI1738" s="52"/>
      <c r="DJ1738" s="52"/>
      <c r="DK1738" s="52"/>
      <c r="DL1738" s="52"/>
      <c r="DM1738" s="52"/>
      <c r="DN1738" s="52"/>
      <c r="DO1738" s="52"/>
      <c r="DP1738" s="52"/>
      <c r="DQ1738" s="52"/>
      <c r="DR1738" s="52"/>
      <c r="DS1738" s="52"/>
      <c r="DT1738" s="52"/>
      <c r="DU1738" s="52"/>
      <c r="DV1738" s="52"/>
      <c r="DW1738" s="52"/>
      <c r="DX1738" s="52"/>
      <c r="DY1738" s="52"/>
    </row>
    <row r="1739" spans="1:129" x14ac:dyDescent="0.25">
      <c r="A1739" s="15" t="s">
        <v>75</v>
      </c>
      <c r="B1739" s="30">
        <v>5000</v>
      </c>
      <c r="C1739" s="15"/>
      <c r="D1739" s="177" t="s">
        <v>87</v>
      </c>
      <c r="E1739" s="177"/>
      <c r="F1739" s="177"/>
      <c r="G1739" s="177"/>
      <c r="H1739" s="177"/>
      <c r="I1739" s="52"/>
      <c r="J1739" s="103"/>
      <c r="K1739" s="55"/>
      <c r="L1739" s="52"/>
      <c r="M1739" s="55"/>
      <c r="N1739" s="52"/>
      <c r="O1739" s="52"/>
      <c r="P1739" s="95"/>
      <c r="Q1739" s="52"/>
      <c r="R1739" s="52"/>
      <c r="S1739" s="52"/>
      <c r="T1739" s="52"/>
      <c r="U1739" s="52"/>
      <c r="V1739" s="52"/>
      <c r="W1739" s="52"/>
      <c r="X1739" s="52"/>
      <c r="Y1739" s="52"/>
      <c r="Z1739" s="52"/>
      <c r="AA1739" s="52"/>
      <c r="AB1739" s="52"/>
      <c r="AC1739" s="52"/>
      <c r="AD1739" s="52"/>
      <c r="AE1739" s="52"/>
      <c r="AF1739" s="52"/>
      <c r="AG1739" s="52"/>
      <c r="AH1739" s="52"/>
      <c r="AI1739" s="52"/>
      <c r="AJ1739" s="52"/>
      <c r="AK1739" s="52"/>
      <c r="AL1739" s="52"/>
      <c r="AM1739" s="52"/>
      <c r="AN1739" s="52"/>
      <c r="AO1739" s="52"/>
      <c r="AP1739" s="52"/>
      <c r="AQ1739" s="52"/>
      <c r="AR1739" s="52"/>
      <c r="AS1739" s="52"/>
      <c r="AT1739" s="52"/>
      <c r="AU1739" s="52"/>
      <c r="AV1739" s="52"/>
      <c r="AW1739" s="52"/>
      <c r="AX1739" s="52"/>
      <c r="AY1739" s="52"/>
      <c r="AZ1739" s="52"/>
      <c r="BA1739" s="52"/>
      <c r="BB1739" s="52"/>
      <c r="BC1739" s="52"/>
      <c r="BD1739" s="52"/>
      <c r="BE1739" s="52"/>
      <c r="BF1739" s="52"/>
      <c r="BG1739" s="52"/>
      <c r="BH1739" s="52"/>
      <c r="BI1739" s="52"/>
      <c r="BJ1739" s="52"/>
      <c r="BK1739" s="52"/>
      <c r="BL1739" s="52"/>
      <c r="BM1739" s="52"/>
      <c r="BN1739" s="52"/>
      <c r="BO1739" s="52"/>
      <c r="BP1739" s="52"/>
      <c r="BQ1739" s="52"/>
      <c r="BR1739" s="52"/>
      <c r="BS1739" s="52"/>
      <c r="BT1739" s="52"/>
      <c r="BU1739" s="52"/>
      <c r="BV1739" s="52"/>
      <c r="BW1739" s="52"/>
      <c r="BX1739" s="52"/>
      <c r="BY1739" s="52"/>
      <c r="BZ1739" s="52"/>
      <c r="CA1739" s="52"/>
      <c r="CB1739" s="52"/>
      <c r="CC1739" s="52"/>
      <c r="CD1739" s="52"/>
      <c r="CE1739" s="52"/>
      <c r="CF1739" s="52"/>
      <c r="CG1739" s="52"/>
      <c r="CH1739" s="52"/>
      <c r="CI1739" s="52"/>
      <c r="CJ1739" s="52"/>
      <c r="CK1739" s="52"/>
      <c r="CL1739" s="52"/>
      <c r="CM1739" s="52"/>
      <c r="CN1739" s="52"/>
      <c r="CO1739" s="52"/>
      <c r="CP1739" s="52"/>
      <c r="CQ1739" s="52"/>
      <c r="CR1739" s="52"/>
      <c r="CS1739" s="52"/>
      <c r="CT1739" s="52"/>
      <c r="CU1739" s="52"/>
      <c r="CV1739" s="52"/>
      <c r="CW1739" s="52"/>
      <c r="CX1739" s="52"/>
      <c r="CY1739" s="52"/>
      <c r="CZ1739" s="52"/>
      <c r="DA1739" s="52"/>
      <c r="DB1739" s="52"/>
      <c r="DC1739" s="52"/>
      <c r="DD1739" s="52"/>
      <c r="DE1739" s="52"/>
      <c r="DF1739" s="52"/>
      <c r="DG1739" s="52"/>
      <c r="DH1739" s="52"/>
      <c r="DI1739" s="52"/>
      <c r="DJ1739" s="52"/>
      <c r="DK1739" s="52"/>
      <c r="DL1739" s="52"/>
      <c r="DM1739" s="52"/>
      <c r="DN1739" s="52"/>
      <c r="DO1739" s="52"/>
      <c r="DP1739" s="52"/>
      <c r="DQ1739" s="52"/>
      <c r="DR1739" s="52"/>
      <c r="DS1739" s="52"/>
      <c r="DT1739" s="52"/>
      <c r="DU1739" s="52"/>
      <c r="DV1739" s="52"/>
      <c r="DW1739" s="52"/>
      <c r="DX1739" s="52"/>
      <c r="DY1739" s="52"/>
    </row>
    <row r="1740" spans="1:129" x14ac:dyDescent="0.25">
      <c r="I1740" s="52"/>
      <c r="J1740" s="103"/>
      <c r="K1740" s="55"/>
      <c r="L1740" s="52"/>
      <c r="M1740" s="55"/>
      <c r="N1740" s="52"/>
      <c r="O1740" s="52"/>
      <c r="P1740" s="95"/>
      <c r="Q1740" s="52"/>
      <c r="R1740" s="52"/>
      <c r="S1740" s="52"/>
      <c r="T1740" s="52"/>
      <c r="U1740" s="52"/>
      <c r="V1740" s="52"/>
      <c r="W1740" s="52"/>
      <c r="X1740" s="52"/>
      <c r="Y1740" s="52"/>
      <c r="Z1740" s="52"/>
      <c r="AA1740" s="52"/>
      <c r="AB1740" s="52"/>
      <c r="AC1740" s="52"/>
      <c r="AD1740" s="52"/>
      <c r="AE1740" s="52"/>
      <c r="AF1740" s="52"/>
      <c r="AG1740" s="52"/>
      <c r="AH1740" s="52"/>
      <c r="AI1740" s="52"/>
      <c r="AJ1740" s="52"/>
      <c r="AK1740" s="52"/>
      <c r="AL1740" s="52"/>
      <c r="AM1740" s="52"/>
      <c r="AN1740" s="52"/>
      <c r="AO1740" s="52"/>
      <c r="AP1740" s="52"/>
      <c r="AQ1740" s="52"/>
      <c r="AR1740" s="52"/>
      <c r="AS1740" s="52"/>
      <c r="AT1740" s="52"/>
      <c r="AU1740" s="52"/>
      <c r="AV1740" s="52"/>
      <c r="AW1740" s="52"/>
      <c r="AX1740" s="52"/>
      <c r="AY1740" s="52"/>
      <c r="AZ1740" s="52"/>
      <c r="BA1740" s="52"/>
      <c r="BB1740" s="52"/>
      <c r="BC1740" s="52"/>
      <c r="BD1740" s="52"/>
      <c r="BE1740" s="52"/>
      <c r="BF1740" s="52"/>
      <c r="BG1740" s="52"/>
      <c r="BH1740" s="52"/>
      <c r="BI1740" s="52"/>
      <c r="BJ1740" s="52"/>
      <c r="BK1740" s="52"/>
      <c r="BL1740" s="52"/>
      <c r="BM1740" s="52"/>
      <c r="BN1740" s="52"/>
      <c r="BO1740" s="52"/>
      <c r="BP1740" s="52"/>
      <c r="BQ1740" s="52"/>
      <c r="BR1740" s="52"/>
      <c r="BS1740" s="52"/>
      <c r="BT1740" s="52"/>
      <c r="BU1740" s="52"/>
      <c r="BV1740" s="52"/>
      <c r="BW1740" s="52"/>
      <c r="BX1740" s="52"/>
      <c r="BY1740" s="52"/>
      <c r="BZ1740" s="52"/>
      <c r="CA1740" s="52"/>
      <c r="CB1740" s="52"/>
      <c r="CC1740" s="52"/>
      <c r="CD1740" s="52"/>
      <c r="CE1740" s="52"/>
      <c r="CF1740" s="52"/>
      <c r="CG1740" s="52"/>
      <c r="CH1740" s="52"/>
      <c r="CI1740" s="52"/>
      <c r="CJ1740" s="52"/>
      <c r="CK1740" s="52"/>
      <c r="CL1740" s="52"/>
      <c r="CM1740" s="52"/>
      <c r="CN1740" s="52"/>
      <c r="CO1740" s="52"/>
      <c r="CP1740" s="52"/>
      <c r="CQ1740" s="52"/>
      <c r="CR1740" s="52"/>
      <c r="CS1740" s="52"/>
      <c r="CT1740" s="52"/>
      <c r="CU1740" s="52"/>
      <c r="CV1740" s="52"/>
      <c r="CW1740" s="52"/>
      <c r="CX1740" s="52"/>
      <c r="CY1740" s="52"/>
      <c r="CZ1740" s="52"/>
      <c r="DA1740" s="52"/>
      <c r="DB1740" s="52"/>
      <c r="DC1740" s="52"/>
      <c r="DD1740" s="52"/>
      <c r="DE1740" s="52"/>
      <c r="DF1740" s="52"/>
      <c r="DG1740" s="52"/>
      <c r="DH1740" s="52"/>
      <c r="DI1740" s="52"/>
      <c r="DJ1740" s="52"/>
      <c r="DK1740" s="52"/>
      <c r="DL1740" s="52"/>
      <c r="DM1740" s="52"/>
      <c r="DN1740" s="52"/>
      <c r="DO1740" s="52"/>
      <c r="DP1740" s="52"/>
      <c r="DQ1740" s="52"/>
      <c r="DR1740" s="52"/>
      <c r="DS1740" s="52"/>
      <c r="DT1740" s="52"/>
      <c r="DU1740" s="52"/>
      <c r="DV1740" s="52"/>
      <c r="DW1740" s="52"/>
      <c r="DX1740" s="52"/>
      <c r="DY1740" s="52"/>
    </row>
    <row r="1741" spans="1:129" x14ac:dyDescent="0.25">
      <c r="A1741" s="22">
        <v>51107</v>
      </c>
      <c r="B1741" s="173" t="s">
        <v>100</v>
      </c>
      <c r="C1741" s="173"/>
      <c r="D1741" s="173"/>
      <c r="E1741" s="173"/>
      <c r="F1741" s="173"/>
      <c r="G1741" s="173"/>
      <c r="H1741" s="173"/>
      <c r="I1741" s="52"/>
      <c r="J1741" s="103"/>
      <c r="K1741" s="55"/>
      <c r="L1741" s="52"/>
      <c r="M1741" s="55"/>
      <c r="N1741" s="52"/>
      <c r="O1741" s="52"/>
      <c r="P1741" s="95"/>
      <c r="Q1741" s="52"/>
      <c r="R1741" s="52"/>
      <c r="S1741" s="52"/>
      <c r="T1741" s="52"/>
      <c r="U1741" s="52"/>
      <c r="V1741" s="52"/>
      <c r="W1741" s="52"/>
      <c r="X1741" s="52"/>
      <c r="Y1741" s="52"/>
      <c r="Z1741" s="52"/>
      <c r="AA1741" s="52"/>
      <c r="AB1741" s="52"/>
      <c r="AC1741" s="52"/>
      <c r="AD1741" s="52"/>
      <c r="AE1741" s="52"/>
      <c r="AF1741" s="52"/>
      <c r="AG1741" s="52"/>
      <c r="AH1741" s="52"/>
      <c r="AI1741" s="52"/>
      <c r="AJ1741" s="52"/>
      <c r="AK1741" s="52"/>
      <c r="AL1741" s="52"/>
      <c r="AM1741" s="52"/>
      <c r="AN1741" s="52"/>
      <c r="AO1741" s="52"/>
      <c r="AP1741" s="52"/>
      <c r="AQ1741" s="52"/>
      <c r="AR1741" s="52"/>
      <c r="AS1741" s="52"/>
      <c r="AT1741" s="52"/>
      <c r="AU1741" s="52"/>
      <c r="AV1741" s="52"/>
      <c r="AW1741" s="52"/>
      <c r="AX1741" s="52"/>
      <c r="AY1741" s="52"/>
      <c r="AZ1741" s="52"/>
      <c r="BA1741" s="52"/>
      <c r="BB1741" s="52"/>
      <c r="BC1741" s="52"/>
      <c r="BD1741" s="52"/>
      <c r="BE1741" s="52"/>
      <c r="BF1741" s="52"/>
      <c r="BG1741" s="52"/>
      <c r="BH1741" s="52"/>
      <c r="BI1741" s="52"/>
      <c r="BJ1741" s="52"/>
      <c r="BK1741" s="52"/>
      <c r="BL1741" s="52"/>
      <c r="BM1741" s="52"/>
      <c r="BN1741" s="52"/>
      <c r="BO1741" s="52"/>
      <c r="BP1741" s="52"/>
      <c r="BQ1741" s="52"/>
      <c r="BR1741" s="52"/>
      <c r="BS1741" s="52"/>
      <c r="BT1741" s="52"/>
      <c r="BU1741" s="52"/>
      <c r="BV1741" s="52"/>
      <c r="BW1741" s="52"/>
      <c r="BX1741" s="52"/>
      <c r="BY1741" s="52"/>
      <c r="BZ1741" s="52"/>
      <c r="CA1741" s="52"/>
      <c r="CB1741" s="52"/>
      <c r="CC1741" s="52"/>
      <c r="CD1741" s="52"/>
      <c r="CE1741" s="52"/>
      <c r="CF1741" s="52"/>
      <c r="CG1741" s="52"/>
      <c r="CH1741" s="52"/>
      <c r="CI1741" s="52"/>
      <c r="CJ1741" s="52"/>
      <c r="CK1741" s="52"/>
      <c r="CL1741" s="52"/>
      <c r="CM1741" s="52"/>
      <c r="CN1741" s="52"/>
      <c r="CO1741" s="52"/>
      <c r="CP1741" s="52"/>
      <c r="CQ1741" s="52"/>
      <c r="CR1741" s="52"/>
      <c r="CS1741" s="52"/>
      <c r="CT1741" s="52"/>
      <c r="CU1741" s="52"/>
      <c r="CV1741" s="52"/>
      <c r="CW1741" s="52"/>
      <c r="CX1741" s="52"/>
      <c r="CY1741" s="52"/>
      <c r="CZ1741" s="52"/>
      <c r="DA1741" s="52"/>
      <c r="DB1741" s="52"/>
      <c r="DC1741" s="52"/>
      <c r="DD1741" s="52"/>
      <c r="DE1741" s="52"/>
      <c r="DF1741" s="52"/>
      <c r="DG1741" s="52"/>
      <c r="DH1741" s="52"/>
      <c r="DI1741" s="52"/>
      <c r="DJ1741" s="52"/>
      <c r="DK1741" s="52"/>
      <c r="DL1741" s="52"/>
      <c r="DM1741" s="52"/>
      <c r="DN1741" s="52"/>
      <c r="DO1741" s="52"/>
      <c r="DP1741" s="52"/>
      <c r="DQ1741" s="52"/>
      <c r="DR1741" s="52"/>
      <c r="DS1741" s="52"/>
      <c r="DT1741" s="52"/>
      <c r="DU1741" s="52"/>
      <c r="DV1741" s="52"/>
      <c r="DW1741" s="52"/>
      <c r="DX1741" s="52"/>
      <c r="DY1741" s="52"/>
    </row>
    <row r="1742" spans="1:129" x14ac:dyDescent="0.25">
      <c r="D1742" s="23">
        <v>5000</v>
      </c>
      <c r="E1742" s="2">
        <v>12</v>
      </c>
      <c r="F1742" s="2"/>
      <c r="G1742" s="10">
        <f>D1742/E1742</f>
        <v>416.66666666666669</v>
      </c>
      <c r="I1742" s="51"/>
      <c r="J1742" s="105"/>
      <c r="K1742" s="83"/>
      <c r="L1742" s="51"/>
      <c r="M1742" s="55"/>
      <c r="N1742" s="52"/>
      <c r="O1742" s="52"/>
      <c r="P1742" s="95"/>
      <c r="Q1742" s="52"/>
      <c r="R1742" s="52"/>
      <c r="S1742" s="52"/>
      <c r="T1742" s="52"/>
      <c r="U1742" s="52"/>
      <c r="V1742" s="52"/>
      <c r="W1742" s="52"/>
      <c r="X1742" s="52"/>
      <c r="Y1742" s="52"/>
      <c r="Z1742" s="52"/>
      <c r="AA1742" s="52"/>
      <c r="AB1742" s="52"/>
      <c r="AC1742" s="52"/>
      <c r="AD1742" s="52"/>
      <c r="AE1742" s="52"/>
      <c r="AF1742" s="52"/>
      <c r="AG1742" s="52"/>
      <c r="AH1742" s="52"/>
      <c r="AI1742" s="52"/>
      <c r="AJ1742" s="52"/>
      <c r="AK1742" s="52"/>
      <c r="AL1742" s="52"/>
      <c r="AM1742" s="52"/>
      <c r="AN1742" s="52"/>
      <c r="AO1742" s="52"/>
      <c r="AP1742" s="52"/>
      <c r="AQ1742" s="52"/>
      <c r="AR1742" s="52"/>
      <c r="AS1742" s="52"/>
      <c r="AT1742" s="52"/>
      <c r="AU1742" s="52"/>
      <c r="AV1742" s="52"/>
      <c r="AW1742" s="52"/>
      <c r="AX1742" s="52"/>
      <c r="AY1742" s="52"/>
      <c r="AZ1742" s="52"/>
      <c r="BA1742" s="52"/>
      <c r="BB1742" s="52"/>
      <c r="BC1742" s="52"/>
      <c r="BD1742" s="52"/>
      <c r="BE1742" s="52"/>
      <c r="BF1742" s="52"/>
      <c r="BG1742" s="52"/>
      <c r="BH1742" s="52"/>
      <c r="BI1742" s="52"/>
      <c r="BJ1742" s="52"/>
      <c r="BK1742" s="52"/>
      <c r="BL1742" s="52"/>
      <c r="BM1742" s="52"/>
      <c r="BN1742" s="52"/>
      <c r="BO1742" s="52"/>
      <c r="BP1742" s="52"/>
      <c r="BQ1742" s="52"/>
      <c r="BR1742" s="52"/>
      <c r="BS1742" s="52"/>
      <c r="BT1742" s="52"/>
      <c r="BU1742" s="52"/>
      <c r="BV1742" s="52"/>
      <c r="BW1742" s="52"/>
      <c r="BX1742" s="52"/>
      <c r="BY1742" s="52"/>
      <c r="BZ1742" s="52"/>
      <c r="CA1742" s="52"/>
      <c r="CB1742" s="52"/>
      <c r="CC1742" s="52"/>
      <c r="CD1742" s="52"/>
      <c r="CE1742" s="52"/>
      <c r="CF1742" s="52"/>
      <c r="CG1742" s="52"/>
      <c r="CH1742" s="52"/>
      <c r="CI1742" s="52"/>
      <c r="CJ1742" s="52"/>
      <c r="CK1742" s="52"/>
      <c r="CL1742" s="52"/>
      <c r="CM1742" s="52"/>
      <c r="CN1742" s="52"/>
      <c r="CO1742" s="52"/>
      <c r="CP1742" s="52"/>
      <c r="CQ1742" s="52"/>
      <c r="CR1742" s="52"/>
      <c r="CS1742" s="52"/>
      <c r="CT1742" s="52"/>
      <c r="CU1742" s="52"/>
      <c r="CV1742" s="52"/>
      <c r="CW1742" s="52"/>
      <c r="CX1742" s="52"/>
      <c r="CY1742" s="52"/>
      <c r="CZ1742" s="52"/>
      <c r="DA1742" s="52"/>
      <c r="DB1742" s="52"/>
      <c r="DC1742" s="52"/>
      <c r="DD1742" s="52"/>
      <c r="DE1742" s="52"/>
      <c r="DF1742" s="52"/>
      <c r="DG1742" s="52"/>
      <c r="DH1742" s="52"/>
      <c r="DI1742" s="52"/>
      <c r="DJ1742" s="52"/>
      <c r="DK1742" s="52"/>
      <c r="DL1742" s="52"/>
      <c r="DM1742" s="52"/>
      <c r="DN1742" s="52"/>
      <c r="DO1742" s="52"/>
      <c r="DP1742" s="52"/>
      <c r="DQ1742" s="52"/>
      <c r="DR1742" s="52"/>
      <c r="DS1742" s="52"/>
      <c r="DT1742" s="52"/>
      <c r="DU1742" s="52"/>
      <c r="DV1742" s="52"/>
      <c r="DW1742" s="52"/>
      <c r="DX1742" s="52"/>
      <c r="DY1742" s="52"/>
    </row>
    <row r="1743" spans="1:129" x14ac:dyDescent="0.25">
      <c r="A1743" s="20"/>
      <c r="B1743" s="22" t="s">
        <v>1</v>
      </c>
      <c r="C1743" s="22"/>
      <c r="D1743" s="24" t="s">
        <v>2</v>
      </c>
      <c r="E1743" s="25"/>
      <c r="F1743" s="31" t="s">
        <v>3</v>
      </c>
      <c r="G1743" s="26"/>
      <c r="H1743" s="20"/>
      <c r="I1743" s="52"/>
      <c r="J1743" s="103"/>
      <c r="K1743" s="55"/>
      <c r="L1743" s="52"/>
      <c r="M1743" s="55"/>
      <c r="N1743" s="52"/>
      <c r="O1743" s="52"/>
      <c r="P1743" s="95"/>
      <c r="Q1743" s="52"/>
      <c r="R1743" s="52"/>
      <c r="S1743" s="52"/>
      <c r="T1743" s="52"/>
      <c r="U1743" s="52"/>
      <c r="V1743" s="52"/>
      <c r="W1743" s="52"/>
      <c r="X1743" s="52"/>
      <c r="Y1743" s="52"/>
      <c r="Z1743" s="52"/>
      <c r="AA1743" s="52"/>
      <c r="AB1743" s="52"/>
      <c r="AC1743" s="52"/>
      <c r="AD1743" s="52"/>
      <c r="AE1743" s="52"/>
      <c r="AF1743" s="52"/>
      <c r="AG1743" s="52"/>
      <c r="AH1743" s="52"/>
      <c r="AI1743" s="52"/>
      <c r="AJ1743" s="52"/>
      <c r="AK1743" s="52"/>
      <c r="AL1743" s="52"/>
      <c r="AM1743" s="52"/>
      <c r="AN1743" s="52"/>
      <c r="AO1743" s="52"/>
      <c r="AP1743" s="52"/>
      <c r="AQ1743" s="52"/>
      <c r="AR1743" s="52"/>
      <c r="AS1743" s="52"/>
      <c r="AT1743" s="52"/>
      <c r="AU1743" s="52"/>
      <c r="AV1743" s="52"/>
      <c r="AW1743" s="52"/>
      <c r="AX1743" s="52"/>
      <c r="AY1743" s="52"/>
      <c r="AZ1743" s="52"/>
      <c r="BA1743" s="52"/>
      <c r="BB1743" s="52"/>
      <c r="BC1743" s="52"/>
      <c r="BD1743" s="52"/>
      <c r="BE1743" s="52"/>
      <c r="BF1743" s="52"/>
      <c r="BG1743" s="52"/>
      <c r="BH1743" s="52"/>
      <c r="BI1743" s="52"/>
      <c r="BJ1743" s="52"/>
      <c r="BK1743" s="52"/>
      <c r="BL1743" s="52"/>
      <c r="BM1743" s="52"/>
      <c r="BN1743" s="52"/>
      <c r="BO1743" s="52"/>
      <c r="BP1743" s="52"/>
      <c r="BQ1743" s="52"/>
      <c r="BR1743" s="52"/>
      <c r="BS1743" s="52"/>
      <c r="BT1743" s="52"/>
      <c r="BU1743" s="52"/>
      <c r="BV1743" s="52"/>
      <c r="BW1743" s="52"/>
      <c r="BX1743" s="52"/>
      <c r="BY1743" s="52"/>
      <c r="BZ1743" s="52"/>
      <c r="CA1743" s="52"/>
      <c r="CB1743" s="52"/>
      <c r="CC1743" s="52"/>
      <c r="CD1743" s="52"/>
      <c r="CE1743" s="52"/>
      <c r="CF1743" s="52"/>
      <c r="CG1743" s="52"/>
      <c r="CH1743" s="52"/>
      <c r="CI1743" s="52"/>
      <c r="CJ1743" s="52"/>
      <c r="CK1743" s="52"/>
      <c r="CL1743" s="52"/>
      <c r="CM1743" s="52"/>
      <c r="CN1743" s="52"/>
      <c r="CO1743" s="52"/>
      <c r="CP1743" s="52"/>
      <c r="CQ1743" s="52"/>
      <c r="CR1743" s="52"/>
      <c r="CS1743" s="52"/>
      <c r="CT1743" s="52"/>
      <c r="CU1743" s="52"/>
      <c r="CV1743" s="52"/>
      <c r="CW1743" s="52"/>
      <c r="CX1743" s="52"/>
      <c r="CY1743" s="52"/>
      <c r="CZ1743" s="52"/>
      <c r="DA1743" s="52"/>
      <c r="DB1743" s="52"/>
      <c r="DC1743" s="52"/>
      <c r="DD1743" s="52"/>
      <c r="DE1743" s="52"/>
      <c r="DF1743" s="52"/>
      <c r="DG1743" s="52"/>
      <c r="DH1743" s="52"/>
      <c r="DI1743" s="52"/>
      <c r="DJ1743" s="52"/>
      <c r="DK1743" s="52"/>
      <c r="DL1743" s="52"/>
      <c r="DM1743" s="52"/>
      <c r="DN1743" s="52"/>
      <c r="DO1743" s="52"/>
      <c r="DP1743" s="52"/>
      <c r="DQ1743" s="52"/>
      <c r="DR1743" s="52"/>
      <c r="DS1743" s="52"/>
      <c r="DT1743" s="52"/>
      <c r="DU1743" s="52"/>
      <c r="DV1743" s="52"/>
      <c r="DW1743" s="52"/>
      <c r="DX1743" s="52"/>
      <c r="DY1743" s="52"/>
    </row>
    <row r="1744" spans="1:129" x14ac:dyDescent="0.25">
      <c r="A1744" s="19" t="s">
        <v>4</v>
      </c>
      <c r="B1744" s="5">
        <v>416</v>
      </c>
      <c r="D1744" s="5">
        <f>B1744-F1744</f>
        <v>416</v>
      </c>
      <c r="F1744" s="5">
        <f>SUM(J1744:BL1744)</f>
        <v>0</v>
      </c>
      <c r="I1744" s="52"/>
      <c r="J1744" s="103"/>
      <c r="K1744" s="55"/>
      <c r="L1744" s="52"/>
      <c r="M1744" s="55"/>
      <c r="N1744" s="52"/>
      <c r="O1744" s="52"/>
      <c r="P1744" s="95"/>
      <c r="Q1744" s="52"/>
      <c r="R1744" s="52"/>
      <c r="S1744" s="52"/>
      <c r="T1744" s="52"/>
      <c r="U1744" s="52"/>
      <c r="V1744" s="52"/>
      <c r="W1744" s="52"/>
      <c r="X1744" s="52"/>
      <c r="Y1744" s="52"/>
      <c r="Z1744" s="52"/>
      <c r="AA1744" s="52"/>
      <c r="AB1744" s="52"/>
      <c r="AC1744" s="52"/>
      <c r="AD1744" s="52"/>
      <c r="AE1744" s="52"/>
      <c r="AF1744" s="52"/>
      <c r="AG1744" s="52"/>
      <c r="AH1744" s="52"/>
      <c r="AI1744" s="52"/>
      <c r="AJ1744" s="52"/>
      <c r="AK1744" s="52"/>
      <c r="AL1744" s="52"/>
      <c r="AM1744" s="52"/>
      <c r="AN1744" s="52"/>
      <c r="AO1744" s="52"/>
      <c r="AP1744" s="52"/>
      <c r="AQ1744" s="52"/>
      <c r="AR1744" s="52"/>
      <c r="AS1744" s="52"/>
      <c r="AT1744" s="52"/>
      <c r="AU1744" s="52"/>
      <c r="AV1744" s="52"/>
      <c r="AW1744" s="52"/>
      <c r="AX1744" s="52"/>
      <c r="AY1744" s="52"/>
      <c r="AZ1744" s="52"/>
      <c r="BA1744" s="52"/>
      <c r="BB1744" s="52"/>
      <c r="BC1744" s="52"/>
      <c r="BD1744" s="52"/>
      <c r="BE1744" s="52"/>
      <c r="BF1744" s="52"/>
      <c r="BG1744" s="52"/>
      <c r="BH1744" s="52"/>
      <c r="BI1744" s="52"/>
      <c r="BJ1744" s="52"/>
      <c r="BK1744" s="52"/>
      <c r="BL1744" s="52"/>
      <c r="BM1744" s="52"/>
      <c r="BN1744" s="52"/>
      <c r="BO1744" s="52"/>
      <c r="BP1744" s="52"/>
      <c r="BQ1744" s="52"/>
      <c r="BR1744" s="52"/>
      <c r="BS1744" s="52"/>
      <c r="BT1744" s="52"/>
      <c r="BU1744" s="52"/>
      <c r="BV1744" s="52"/>
      <c r="BW1744" s="52"/>
      <c r="BX1744" s="52"/>
      <c r="BY1744" s="52"/>
      <c r="BZ1744" s="52"/>
      <c r="CA1744" s="52"/>
      <c r="CB1744" s="52"/>
      <c r="CC1744" s="52"/>
      <c r="CD1744" s="52"/>
      <c r="CE1744" s="52"/>
      <c r="CF1744" s="52"/>
      <c r="CG1744" s="52"/>
      <c r="CH1744" s="52"/>
      <c r="CI1744" s="52"/>
      <c r="CJ1744" s="52"/>
      <c r="CK1744" s="52"/>
      <c r="CL1744" s="52"/>
      <c r="CM1744" s="52"/>
      <c r="CN1744" s="52"/>
      <c r="CO1744" s="52"/>
      <c r="CP1744" s="52"/>
      <c r="CQ1744" s="52"/>
      <c r="CR1744" s="52"/>
      <c r="CS1744" s="52"/>
      <c r="CT1744" s="52"/>
      <c r="CU1744" s="52"/>
      <c r="CV1744" s="52"/>
      <c r="CW1744" s="52"/>
      <c r="CX1744" s="52"/>
      <c r="CY1744" s="52"/>
      <c r="CZ1744" s="52"/>
      <c r="DA1744" s="52"/>
      <c r="DB1744" s="52"/>
      <c r="DC1744" s="52"/>
      <c r="DD1744" s="52"/>
      <c r="DE1744" s="52"/>
      <c r="DF1744" s="52"/>
      <c r="DG1744" s="52"/>
      <c r="DH1744" s="52"/>
      <c r="DI1744" s="52"/>
      <c r="DJ1744" s="52"/>
      <c r="DK1744" s="52"/>
      <c r="DL1744" s="52"/>
      <c r="DM1744" s="52"/>
      <c r="DN1744" s="52"/>
      <c r="DO1744" s="52"/>
      <c r="DP1744" s="52"/>
      <c r="DQ1744" s="52"/>
      <c r="DR1744" s="52"/>
      <c r="DS1744" s="52"/>
      <c r="DT1744" s="52"/>
      <c r="DU1744" s="52"/>
      <c r="DV1744" s="52"/>
      <c r="DW1744" s="52"/>
      <c r="DX1744" s="52"/>
      <c r="DY1744" s="52"/>
    </row>
    <row r="1745" spans="1:129" x14ac:dyDescent="0.25">
      <c r="A1745" s="19" t="s">
        <v>5</v>
      </c>
      <c r="B1745" s="5">
        <v>416</v>
      </c>
      <c r="D1745" s="5">
        <f t="shared" ref="D1745:D1755" si="273">B1745-F1745</f>
        <v>416</v>
      </c>
      <c r="F1745" s="5">
        <f t="shared" ref="F1745:F1755" si="274">SUM(J1745:BL1745)</f>
        <v>0</v>
      </c>
      <c r="I1745" s="52"/>
      <c r="J1745" s="103"/>
      <c r="K1745" s="55"/>
      <c r="L1745" s="52"/>
      <c r="M1745" s="55"/>
      <c r="N1745" s="52"/>
      <c r="O1745" s="52"/>
      <c r="P1745" s="95"/>
      <c r="Q1745" s="52"/>
      <c r="R1745" s="52"/>
      <c r="S1745" s="52"/>
      <c r="T1745" s="52"/>
      <c r="U1745" s="52"/>
      <c r="V1745" s="52"/>
      <c r="W1745" s="52"/>
      <c r="X1745" s="52"/>
      <c r="Y1745" s="52"/>
      <c r="Z1745" s="52"/>
      <c r="AA1745" s="52"/>
      <c r="AB1745" s="52"/>
      <c r="AC1745" s="52"/>
      <c r="AD1745" s="52"/>
      <c r="AE1745" s="52"/>
      <c r="AF1745" s="52"/>
      <c r="AG1745" s="52"/>
      <c r="AH1745" s="52"/>
      <c r="AI1745" s="52"/>
      <c r="AJ1745" s="52"/>
      <c r="AK1745" s="52"/>
      <c r="AL1745" s="52"/>
      <c r="AM1745" s="52"/>
      <c r="AN1745" s="52"/>
      <c r="AO1745" s="52"/>
      <c r="AP1745" s="52"/>
      <c r="AQ1745" s="52"/>
      <c r="AR1745" s="52"/>
      <c r="AS1745" s="52"/>
      <c r="AT1745" s="52"/>
      <c r="AU1745" s="52"/>
      <c r="AV1745" s="52"/>
      <c r="AW1745" s="52"/>
      <c r="AX1745" s="52"/>
      <c r="AY1745" s="52"/>
      <c r="AZ1745" s="52"/>
      <c r="BA1745" s="52"/>
      <c r="BB1745" s="52"/>
      <c r="BC1745" s="52"/>
      <c r="BD1745" s="52"/>
      <c r="BE1745" s="52"/>
      <c r="BF1745" s="52"/>
      <c r="BG1745" s="52"/>
      <c r="BH1745" s="52"/>
      <c r="BI1745" s="52"/>
      <c r="BJ1745" s="52"/>
      <c r="BK1745" s="52"/>
      <c r="BL1745" s="52"/>
      <c r="BM1745" s="52"/>
      <c r="BN1745" s="52"/>
      <c r="BO1745" s="52"/>
      <c r="BP1745" s="52"/>
      <c r="BQ1745" s="52"/>
      <c r="BR1745" s="52"/>
      <c r="BS1745" s="52"/>
      <c r="BT1745" s="52"/>
      <c r="BU1745" s="52"/>
      <c r="BV1745" s="52"/>
      <c r="BW1745" s="52"/>
      <c r="BX1745" s="52"/>
      <c r="BY1745" s="52"/>
      <c r="BZ1745" s="52"/>
      <c r="CA1745" s="52"/>
      <c r="CB1745" s="52"/>
      <c r="CC1745" s="52"/>
      <c r="CD1745" s="52"/>
      <c r="CE1745" s="52"/>
      <c r="CF1745" s="52"/>
      <c r="CG1745" s="52"/>
      <c r="CH1745" s="52"/>
      <c r="CI1745" s="52"/>
      <c r="CJ1745" s="52"/>
      <c r="CK1745" s="52"/>
      <c r="CL1745" s="52"/>
      <c r="CM1745" s="52"/>
      <c r="CN1745" s="52"/>
      <c r="CO1745" s="52"/>
      <c r="CP1745" s="52"/>
      <c r="CQ1745" s="52"/>
      <c r="CR1745" s="52"/>
      <c r="CS1745" s="52"/>
      <c r="CT1745" s="52"/>
      <c r="CU1745" s="52"/>
      <c r="CV1745" s="52"/>
      <c r="CW1745" s="52"/>
      <c r="CX1745" s="52"/>
      <c r="CY1745" s="52"/>
      <c r="CZ1745" s="52"/>
      <c r="DA1745" s="52"/>
      <c r="DB1745" s="52"/>
      <c r="DC1745" s="52"/>
      <c r="DD1745" s="52"/>
      <c r="DE1745" s="52"/>
      <c r="DF1745" s="52"/>
      <c r="DG1745" s="52"/>
      <c r="DH1745" s="52"/>
      <c r="DI1745" s="52"/>
      <c r="DJ1745" s="52"/>
      <c r="DK1745" s="52"/>
      <c r="DL1745" s="52"/>
      <c r="DM1745" s="52"/>
      <c r="DN1745" s="52"/>
      <c r="DO1745" s="52"/>
      <c r="DP1745" s="52"/>
      <c r="DQ1745" s="52"/>
      <c r="DR1745" s="52"/>
      <c r="DS1745" s="52"/>
      <c r="DT1745" s="52"/>
      <c r="DU1745" s="52"/>
      <c r="DV1745" s="52"/>
      <c r="DW1745" s="52"/>
      <c r="DX1745" s="52"/>
      <c r="DY1745" s="52"/>
    </row>
    <row r="1746" spans="1:129" x14ac:dyDescent="0.25">
      <c r="A1746" s="19" t="s">
        <v>6</v>
      </c>
      <c r="B1746" s="5">
        <v>416</v>
      </c>
      <c r="D1746" s="5">
        <f t="shared" si="273"/>
        <v>416</v>
      </c>
      <c r="F1746" s="5">
        <f t="shared" si="274"/>
        <v>0</v>
      </c>
      <c r="I1746" s="52"/>
      <c r="J1746" s="103"/>
      <c r="K1746" s="55"/>
      <c r="L1746" s="52"/>
      <c r="M1746" s="55"/>
      <c r="N1746" s="52"/>
      <c r="O1746" s="52"/>
      <c r="P1746" s="95"/>
      <c r="Q1746" s="52"/>
      <c r="R1746" s="52"/>
      <c r="S1746" s="52"/>
      <c r="T1746" s="52"/>
      <c r="U1746" s="52"/>
      <c r="V1746" s="52"/>
      <c r="W1746" s="52"/>
      <c r="X1746" s="52"/>
      <c r="Y1746" s="52"/>
      <c r="Z1746" s="52"/>
      <c r="AA1746" s="52"/>
      <c r="AB1746" s="52"/>
      <c r="AC1746" s="52"/>
      <c r="AD1746" s="52"/>
      <c r="AE1746" s="52"/>
      <c r="AF1746" s="52"/>
      <c r="AG1746" s="52"/>
      <c r="AH1746" s="52"/>
      <c r="AI1746" s="52"/>
      <c r="AJ1746" s="52"/>
      <c r="AK1746" s="52"/>
      <c r="AL1746" s="52"/>
      <c r="AM1746" s="52"/>
      <c r="AN1746" s="52"/>
      <c r="AO1746" s="52"/>
      <c r="AP1746" s="52"/>
      <c r="AQ1746" s="52"/>
      <c r="AR1746" s="52"/>
      <c r="AS1746" s="52"/>
      <c r="AT1746" s="52"/>
      <c r="AU1746" s="52"/>
      <c r="AV1746" s="52"/>
      <c r="AW1746" s="52"/>
      <c r="AX1746" s="52"/>
      <c r="AY1746" s="52"/>
      <c r="AZ1746" s="52"/>
      <c r="BA1746" s="52"/>
      <c r="BB1746" s="52"/>
      <c r="BC1746" s="52"/>
      <c r="BD1746" s="52"/>
      <c r="BE1746" s="52"/>
      <c r="BF1746" s="52"/>
      <c r="BG1746" s="52"/>
      <c r="BH1746" s="52"/>
      <c r="BI1746" s="52"/>
      <c r="BJ1746" s="52"/>
      <c r="BK1746" s="52"/>
      <c r="BL1746" s="52"/>
      <c r="BM1746" s="52"/>
      <c r="BN1746" s="52"/>
      <c r="BO1746" s="52"/>
      <c r="BP1746" s="52"/>
      <c r="BQ1746" s="52"/>
      <c r="BR1746" s="52"/>
      <c r="BS1746" s="52"/>
      <c r="BT1746" s="52"/>
      <c r="BU1746" s="52"/>
      <c r="BV1746" s="52"/>
      <c r="BW1746" s="52"/>
      <c r="BX1746" s="52"/>
      <c r="BY1746" s="52"/>
      <c r="BZ1746" s="52"/>
      <c r="CA1746" s="52"/>
      <c r="CB1746" s="52"/>
      <c r="CC1746" s="52"/>
      <c r="CD1746" s="52"/>
      <c r="CE1746" s="52"/>
      <c r="CF1746" s="52"/>
      <c r="CG1746" s="52"/>
      <c r="CH1746" s="52"/>
      <c r="CI1746" s="52"/>
      <c r="CJ1746" s="52"/>
      <c r="CK1746" s="52"/>
      <c r="CL1746" s="52"/>
      <c r="CM1746" s="52"/>
      <c r="CN1746" s="52"/>
      <c r="CO1746" s="52"/>
      <c r="CP1746" s="52"/>
      <c r="CQ1746" s="52"/>
      <c r="CR1746" s="52"/>
      <c r="CS1746" s="52"/>
      <c r="CT1746" s="52"/>
      <c r="CU1746" s="52"/>
      <c r="CV1746" s="52"/>
      <c r="CW1746" s="52"/>
      <c r="CX1746" s="52"/>
      <c r="CY1746" s="52"/>
      <c r="CZ1746" s="52"/>
      <c r="DA1746" s="52"/>
      <c r="DB1746" s="52"/>
      <c r="DC1746" s="52"/>
      <c r="DD1746" s="52"/>
      <c r="DE1746" s="52"/>
      <c r="DF1746" s="52"/>
      <c r="DG1746" s="52"/>
      <c r="DH1746" s="52"/>
      <c r="DI1746" s="52"/>
      <c r="DJ1746" s="52"/>
      <c r="DK1746" s="52"/>
      <c r="DL1746" s="52"/>
      <c r="DM1746" s="52"/>
      <c r="DN1746" s="52"/>
      <c r="DO1746" s="52"/>
      <c r="DP1746" s="52"/>
      <c r="DQ1746" s="52"/>
      <c r="DR1746" s="52"/>
      <c r="DS1746" s="52"/>
      <c r="DT1746" s="52"/>
      <c r="DU1746" s="52"/>
      <c r="DV1746" s="52"/>
      <c r="DW1746" s="52"/>
      <c r="DX1746" s="52"/>
      <c r="DY1746" s="52"/>
    </row>
    <row r="1747" spans="1:129" x14ac:dyDescent="0.25">
      <c r="A1747" s="19" t="s">
        <v>7</v>
      </c>
      <c r="B1747" s="5">
        <v>416</v>
      </c>
      <c r="D1747" s="5">
        <f t="shared" si="273"/>
        <v>416</v>
      </c>
      <c r="F1747" s="5">
        <f t="shared" si="274"/>
        <v>0</v>
      </c>
      <c r="I1747" s="52"/>
      <c r="J1747" s="103"/>
      <c r="K1747" s="55"/>
      <c r="L1747" s="52"/>
      <c r="M1747" s="55"/>
      <c r="N1747" s="52"/>
      <c r="O1747" s="52"/>
      <c r="P1747" s="95"/>
      <c r="Q1747" s="52"/>
      <c r="R1747" s="52"/>
      <c r="S1747" s="52"/>
      <c r="T1747" s="52"/>
      <c r="U1747" s="55"/>
      <c r="V1747" s="52"/>
      <c r="W1747" s="52"/>
      <c r="X1747" s="52"/>
      <c r="Y1747" s="52"/>
      <c r="Z1747" s="52"/>
      <c r="AA1747" s="52"/>
      <c r="AB1747" s="52"/>
      <c r="AC1747" s="52"/>
      <c r="AD1747" s="52"/>
      <c r="AE1747" s="52"/>
      <c r="AF1747" s="52"/>
      <c r="AG1747" s="52"/>
      <c r="AH1747" s="52"/>
      <c r="AI1747" s="52"/>
      <c r="AJ1747" s="52"/>
      <c r="AK1747" s="52"/>
      <c r="AL1747" s="52"/>
      <c r="AM1747" s="52"/>
      <c r="AN1747" s="52"/>
      <c r="AO1747" s="52"/>
      <c r="AP1747" s="52"/>
      <c r="AQ1747" s="52"/>
      <c r="AR1747" s="52"/>
      <c r="AS1747" s="52"/>
      <c r="AT1747" s="52"/>
      <c r="AU1747" s="52"/>
      <c r="AV1747" s="52"/>
      <c r="AW1747" s="52"/>
      <c r="AX1747" s="52"/>
      <c r="AY1747" s="52"/>
      <c r="AZ1747" s="52"/>
      <c r="BA1747" s="52"/>
      <c r="BB1747" s="52"/>
      <c r="BC1747" s="52"/>
      <c r="BD1747" s="52"/>
      <c r="BE1747" s="52"/>
      <c r="BF1747" s="52"/>
      <c r="BG1747" s="52"/>
      <c r="BH1747" s="52"/>
      <c r="BI1747" s="52"/>
      <c r="BJ1747" s="52"/>
      <c r="BK1747" s="52"/>
      <c r="BL1747" s="52"/>
      <c r="BM1747" s="52"/>
      <c r="BN1747" s="52"/>
      <c r="BO1747" s="52"/>
      <c r="BP1747" s="52"/>
      <c r="BQ1747" s="52"/>
      <c r="BR1747" s="52"/>
      <c r="BS1747" s="52"/>
      <c r="BT1747" s="52"/>
      <c r="BU1747" s="52"/>
      <c r="BV1747" s="52"/>
      <c r="BW1747" s="52"/>
      <c r="BX1747" s="52"/>
      <c r="BY1747" s="52"/>
      <c r="BZ1747" s="52"/>
      <c r="CA1747" s="52"/>
      <c r="CB1747" s="52"/>
      <c r="CC1747" s="52"/>
      <c r="CD1747" s="52"/>
      <c r="CE1747" s="52"/>
      <c r="CF1747" s="52"/>
      <c r="CG1747" s="52"/>
      <c r="CH1747" s="52"/>
      <c r="CI1747" s="52"/>
      <c r="CJ1747" s="52"/>
      <c r="CK1747" s="52"/>
      <c r="CL1747" s="52"/>
      <c r="CM1747" s="52"/>
      <c r="CN1747" s="52"/>
      <c r="CO1747" s="52"/>
      <c r="CP1747" s="52"/>
      <c r="CQ1747" s="52"/>
      <c r="CR1747" s="52"/>
      <c r="CS1747" s="52"/>
      <c r="CT1747" s="52"/>
      <c r="CU1747" s="52"/>
      <c r="CV1747" s="52"/>
      <c r="CW1747" s="52"/>
      <c r="CX1747" s="52"/>
      <c r="CY1747" s="52"/>
      <c r="CZ1747" s="52"/>
      <c r="DA1747" s="52"/>
      <c r="DB1747" s="52"/>
      <c r="DC1747" s="52"/>
      <c r="DD1747" s="52"/>
      <c r="DE1747" s="52"/>
      <c r="DF1747" s="52"/>
      <c r="DG1747" s="52"/>
      <c r="DH1747" s="52"/>
      <c r="DI1747" s="52"/>
      <c r="DJ1747" s="52"/>
      <c r="DK1747" s="52"/>
      <c r="DL1747" s="52"/>
      <c r="DM1747" s="52"/>
      <c r="DN1747" s="52"/>
      <c r="DO1747" s="52"/>
      <c r="DP1747" s="52"/>
      <c r="DQ1747" s="52"/>
      <c r="DR1747" s="52"/>
      <c r="DS1747" s="52"/>
      <c r="DT1747" s="52"/>
      <c r="DU1747" s="52"/>
      <c r="DV1747" s="52"/>
      <c r="DW1747" s="52"/>
      <c r="DX1747" s="52"/>
      <c r="DY1747" s="52"/>
    </row>
    <row r="1748" spans="1:129" x14ac:dyDescent="0.25">
      <c r="A1748" s="19" t="s">
        <v>55</v>
      </c>
      <c r="B1748" s="5">
        <v>417</v>
      </c>
      <c r="D1748" s="5">
        <f t="shared" si="273"/>
        <v>417</v>
      </c>
      <c r="F1748" s="5">
        <f t="shared" si="274"/>
        <v>0</v>
      </c>
      <c r="I1748" s="52"/>
      <c r="J1748" s="103"/>
      <c r="K1748" s="55"/>
      <c r="L1748" s="55"/>
      <c r="M1748" s="55"/>
      <c r="N1748" s="52"/>
      <c r="O1748" s="52"/>
      <c r="P1748" s="95"/>
      <c r="Q1748" s="52"/>
      <c r="R1748" s="52"/>
      <c r="S1748" s="52"/>
      <c r="T1748" s="52"/>
      <c r="U1748" s="52"/>
      <c r="V1748" s="52"/>
      <c r="W1748" s="52"/>
      <c r="X1748" s="52"/>
      <c r="Y1748" s="52"/>
      <c r="Z1748" s="52"/>
      <c r="AA1748" s="52"/>
      <c r="AB1748" s="52"/>
      <c r="AC1748" s="52"/>
      <c r="AD1748" s="52"/>
      <c r="AE1748" s="52"/>
      <c r="AF1748" s="52"/>
      <c r="AG1748" s="52"/>
      <c r="AH1748" s="52"/>
      <c r="AI1748" s="52"/>
      <c r="AJ1748" s="52"/>
      <c r="AK1748" s="52"/>
      <c r="AL1748" s="52"/>
      <c r="AM1748" s="52"/>
      <c r="AN1748" s="52"/>
      <c r="AO1748" s="52"/>
      <c r="AP1748" s="52"/>
      <c r="AQ1748" s="52"/>
      <c r="AR1748" s="52"/>
      <c r="AS1748" s="52"/>
      <c r="AT1748" s="52"/>
      <c r="AU1748" s="52"/>
      <c r="AV1748" s="52"/>
      <c r="AW1748" s="52"/>
      <c r="AX1748" s="52"/>
      <c r="AY1748" s="52"/>
      <c r="AZ1748" s="52"/>
      <c r="BA1748" s="52"/>
      <c r="BB1748" s="52"/>
      <c r="BC1748" s="52"/>
      <c r="BD1748" s="52"/>
      <c r="BE1748" s="52"/>
      <c r="BF1748" s="52"/>
      <c r="BG1748" s="52"/>
      <c r="BH1748" s="52"/>
      <c r="BI1748" s="52"/>
      <c r="BJ1748" s="52"/>
      <c r="BK1748" s="52"/>
      <c r="BL1748" s="52"/>
      <c r="BM1748" s="52"/>
      <c r="BN1748" s="52"/>
      <c r="BO1748" s="52"/>
      <c r="BP1748" s="52"/>
      <c r="BQ1748" s="52"/>
      <c r="BR1748" s="52"/>
      <c r="BS1748" s="52"/>
      <c r="BT1748" s="52"/>
      <c r="BU1748" s="52"/>
      <c r="BV1748" s="52"/>
      <c r="BW1748" s="52"/>
      <c r="BX1748" s="52"/>
      <c r="BY1748" s="52"/>
      <c r="BZ1748" s="52"/>
      <c r="CA1748" s="52"/>
      <c r="CB1748" s="52"/>
      <c r="CC1748" s="52"/>
      <c r="CD1748" s="52"/>
      <c r="CE1748" s="52"/>
      <c r="CF1748" s="52"/>
      <c r="CG1748" s="52"/>
      <c r="CH1748" s="52"/>
      <c r="CI1748" s="52"/>
      <c r="CJ1748" s="52"/>
      <c r="CK1748" s="52"/>
      <c r="CL1748" s="52"/>
      <c r="CM1748" s="52"/>
      <c r="CN1748" s="52"/>
      <c r="CO1748" s="52"/>
      <c r="CP1748" s="52"/>
      <c r="CQ1748" s="52"/>
      <c r="CR1748" s="52"/>
      <c r="CS1748" s="52"/>
      <c r="CT1748" s="52"/>
      <c r="CU1748" s="52"/>
      <c r="CV1748" s="52"/>
      <c r="CW1748" s="52"/>
      <c r="CX1748" s="52"/>
      <c r="CY1748" s="52"/>
      <c r="CZ1748" s="52"/>
      <c r="DA1748" s="52"/>
      <c r="DB1748" s="52"/>
      <c r="DC1748" s="52"/>
      <c r="DD1748" s="52"/>
      <c r="DE1748" s="52"/>
      <c r="DF1748" s="52"/>
      <c r="DG1748" s="52"/>
      <c r="DH1748" s="52"/>
      <c r="DI1748" s="52"/>
      <c r="DJ1748" s="52"/>
      <c r="DK1748" s="52"/>
      <c r="DL1748" s="52"/>
      <c r="DM1748" s="52"/>
      <c r="DN1748" s="52"/>
      <c r="DO1748" s="52"/>
      <c r="DP1748" s="52"/>
      <c r="DQ1748" s="52"/>
      <c r="DR1748" s="52"/>
      <c r="DS1748" s="52"/>
      <c r="DT1748" s="52"/>
      <c r="DU1748" s="52"/>
      <c r="DV1748" s="52"/>
      <c r="DW1748" s="52"/>
      <c r="DX1748" s="52"/>
      <c r="DY1748" s="52"/>
    </row>
    <row r="1749" spans="1:129" x14ac:dyDescent="0.25">
      <c r="A1749" s="19" t="s">
        <v>9</v>
      </c>
      <c r="B1749" s="5">
        <v>417</v>
      </c>
      <c r="D1749" s="5">
        <f t="shared" si="273"/>
        <v>417</v>
      </c>
      <c r="F1749" s="5">
        <f t="shared" si="274"/>
        <v>0</v>
      </c>
      <c r="I1749" s="52"/>
      <c r="J1749" s="103"/>
      <c r="K1749" s="55"/>
      <c r="L1749" s="52"/>
      <c r="M1749" s="55"/>
      <c r="N1749" s="52"/>
      <c r="O1749" s="52"/>
      <c r="P1749" s="95"/>
      <c r="Q1749" s="52"/>
      <c r="R1749" s="52"/>
      <c r="S1749" s="52"/>
      <c r="T1749" s="52"/>
      <c r="U1749" s="52"/>
      <c r="V1749" s="52"/>
      <c r="W1749" s="52"/>
      <c r="X1749" s="52"/>
      <c r="Y1749" s="52"/>
      <c r="Z1749" s="52"/>
      <c r="AA1749" s="52"/>
      <c r="AB1749" s="52"/>
      <c r="AC1749" s="52"/>
      <c r="AD1749" s="52"/>
      <c r="AE1749" s="52"/>
      <c r="AF1749" s="52"/>
      <c r="AG1749" s="52"/>
      <c r="AH1749" s="52"/>
      <c r="AI1749" s="52"/>
      <c r="AJ1749" s="52"/>
      <c r="AK1749" s="52"/>
      <c r="AL1749" s="52"/>
      <c r="AM1749" s="52"/>
      <c r="AN1749" s="52"/>
      <c r="AO1749" s="52"/>
      <c r="AP1749" s="52"/>
      <c r="AQ1749" s="52"/>
      <c r="AR1749" s="52"/>
      <c r="AS1749" s="52"/>
      <c r="AT1749" s="52"/>
      <c r="AU1749" s="52"/>
      <c r="AV1749" s="52"/>
      <c r="AW1749" s="52"/>
      <c r="AX1749" s="52"/>
      <c r="AY1749" s="52"/>
      <c r="AZ1749" s="52"/>
      <c r="BA1749" s="52"/>
      <c r="BB1749" s="52"/>
      <c r="BC1749" s="52"/>
      <c r="BD1749" s="52"/>
      <c r="BE1749" s="52"/>
      <c r="BF1749" s="52"/>
      <c r="BG1749" s="52"/>
      <c r="BH1749" s="52"/>
      <c r="BI1749" s="52"/>
      <c r="BJ1749" s="52"/>
      <c r="BK1749" s="52"/>
      <c r="BL1749" s="52"/>
      <c r="BM1749" s="52"/>
      <c r="BN1749" s="52"/>
      <c r="BO1749" s="52"/>
      <c r="BP1749" s="52"/>
      <c r="BQ1749" s="52"/>
      <c r="BR1749" s="52"/>
      <c r="BS1749" s="52"/>
      <c r="BT1749" s="52"/>
      <c r="BU1749" s="52"/>
      <c r="BV1749" s="52"/>
      <c r="BW1749" s="52"/>
      <c r="BX1749" s="52"/>
      <c r="BY1749" s="52"/>
      <c r="BZ1749" s="52"/>
      <c r="CA1749" s="52"/>
      <c r="CB1749" s="52"/>
      <c r="CC1749" s="52"/>
      <c r="CD1749" s="52"/>
      <c r="CE1749" s="52"/>
      <c r="CF1749" s="52"/>
      <c r="CG1749" s="52"/>
      <c r="CH1749" s="52"/>
      <c r="CI1749" s="52"/>
      <c r="CJ1749" s="52"/>
      <c r="CK1749" s="52"/>
      <c r="CL1749" s="52"/>
      <c r="CM1749" s="52"/>
      <c r="CN1749" s="52"/>
      <c r="CO1749" s="52"/>
      <c r="CP1749" s="52"/>
      <c r="CQ1749" s="52"/>
      <c r="CR1749" s="52"/>
      <c r="CS1749" s="52"/>
      <c r="CT1749" s="52"/>
      <c r="CU1749" s="52"/>
      <c r="CV1749" s="52"/>
      <c r="CW1749" s="52"/>
      <c r="CX1749" s="52"/>
      <c r="CY1749" s="52"/>
      <c r="CZ1749" s="52"/>
      <c r="DA1749" s="52"/>
      <c r="DB1749" s="52"/>
      <c r="DC1749" s="52"/>
      <c r="DD1749" s="52"/>
      <c r="DE1749" s="52"/>
      <c r="DF1749" s="52"/>
      <c r="DG1749" s="52"/>
      <c r="DH1749" s="52"/>
      <c r="DI1749" s="52"/>
      <c r="DJ1749" s="52"/>
      <c r="DK1749" s="52"/>
      <c r="DL1749" s="52"/>
      <c r="DM1749" s="52"/>
      <c r="DN1749" s="52"/>
      <c r="DO1749" s="52"/>
      <c r="DP1749" s="52"/>
      <c r="DQ1749" s="52"/>
      <c r="DR1749" s="52"/>
      <c r="DS1749" s="52"/>
      <c r="DT1749" s="52"/>
      <c r="DU1749" s="52"/>
      <c r="DV1749" s="52"/>
      <c r="DW1749" s="52"/>
      <c r="DX1749" s="52"/>
      <c r="DY1749" s="52"/>
    </row>
    <row r="1750" spans="1:129" x14ac:dyDescent="0.25">
      <c r="A1750" s="19" t="s">
        <v>10</v>
      </c>
      <c r="B1750" s="106">
        <v>417</v>
      </c>
      <c r="D1750" s="5">
        <f t="shared" si="273"/>
        <v>417</v>
      </c>
      <c r="F1750" s="5">
        <f t="shared" si="274"/>
        <v>0</v>
      </c>
      <c r="I1750" s="52"/>
      <c r="J1750" s="103"/>
      <c r="K1750" s="55"/>
      <c r="L1750" s="52"/>
      <c r="M1750" s="55"/>
      <c r="N1750" s="52"/>
      <c r="O1750" s="52"/>
      <c r="P1750" s="95"/>
      <c r="Q1750" s="52"/>
      <c r="R1750" s="52"/>
      <c r="S1750" s="52"/>
      <c r="T1750" s="52"/>
      <c r="U1750" s="52"/>
      <c r="V1750" s="52"/>
      <c r="W1750" s="52"/>
      <c r="X1750" s="52"/>
      <c r="Y1750" s="52"/>
      <c r="Z1750" s="52"/>
      <c r="AA1750" s="52"/>
      <c r="AB1750" s="52"/>
      <c r="AC1750" s="52"/>
      <c r="AD1750" s="52"/>
      <c r="AE1750" s="52"/>
      <c r="AF1750" s="52"/>
      <c r="AG1750" s="52"/>
      <c r="AH1750" s="52"/>
      <c r="AI1750" s="52"/>
      <c r="AJ1750" s="52"/>
      <c r="AK1750" s="52"/>
      <c r="AL1750" s="52"/>
      <c r="AM1750" s="52"/>
      <c r="AN1750" s="52"/>
      <c r="AO1750" s="52"/>
      <c r="AP1750" s="52"/>
      <c r="AQ1750" s="52"/>
      <c r="AR1750" s="52"/>
      <c r="AS1750" s="52"/>
      <c r="AT1750" s="52"/>
      <c r="AU1750" s="52"/>
      <c r="AV1750" s="52"/>
      <c r="AW1750" s="52"/>
      <c r="AX1750" s="52"/>
      <c r="AY1750" s="52"/>
      <c r="AZ1750" s="52"/>
      <c r="BA1750" s="52"/>
      <c r="BB1750" s="52"/>
      <c r="BC1750" s="52"/>
      <c r="BD1750" s="52"/>
      <c r="BE1750" s="52"/>
      <c r="BF1750" s="52"/>
      <c r="BG1750" s="52"/>
      <c r="BH1750" s="52"/>
      <c r="BI1750" s="52"/>
      <c r="BJ1750" s="52"/>
      <c r="BK1750" s="52"/>
      <c r="BL1750" s="52"/>
      <c r="BM1750" s="52"/>
      <c r="BN1750" s="52"/>
      <c r="BO1750" s="52"/>
      <c r="BP1750" s="52"/>
      <c r="BQ1750" s="52"/>
      <c r="BR1750" s="52"/>
      <c r="BS1750" s="52"/>
      <c r="BT1750" s="52"/>
      <c r="BU1750" s="52"/>
      <c r="BV1750" s="52"/>
      <c r="BW1750" s="52"/>
      <c r="BX1750" s="52"/>
      <c r="BY1750" s="52"/>
      <c r="BZ1750" s="52"/>
      <c r="CA1750" s="52"/>
      <c r="CB1750" s="52"/>
      <c r="CC1750" s="52"/>
      <c r="CD1750" s="52"/>
      <c r="CE1750" s="52"/>
      <c r="CF1750" s="52"/>
      <c r="CG1750" s="52"/>
      <c r="CH1750" s="52"/>
      <c r="CI1750" s="52"/>
      <c r="CJ1750" s="52"/>
      <c r="CK1750" s="52"/>
      <c r="CL1750" s="52"/>
      <c r="CM1750" s="52"/>
      <c r="CN1750" s="52"/>
      <c r="CO1750" s="52"/>
      <c r="CP1750" s="52"/>
      <c r="CQ1750" s="52"/>
      <c r="CR1750" s="52"/>
      <c r="CS1750" s="52"/>
      <c r="CT1750" s="52"/>
      <c r="CU1750" s="52"/>
      <c r="CV1750" s="52"/>
      <c r="CW1750" s="52"/>
      <c r="CX1750" s="52"/>
      <c r="CY1750" s="52"/>
      <c r="CZ1750" s="52"/>
      <c r="DA1750" s="52"/>
      <c r="DB1750" s="52"/>
      <c r="DC1750" s="52"/>
      <c r="DD1750" s="52"/>
      <c r="DE1750" s="52"/>
      <c r="DF1750" s="52"/>
      <c r="DG1750" s="52"/>
      <c r="DH1750" s="52"/>
      <c r="DI1750" s="52"/>
      <c r="DJ1750" s="52"/>
      <c r="DK1750" s="52"/>
      <c r="DL1750" s="52"/>
      <c r="DM1750" s="52"/>
      <c r="DN1750" s="52"/>
      <c r="DO1750" s="52"/>
      <c r="DP1750" s="52"/>
      <c r="DQ1750" s="52"/>
      <c r="DR1750" s="52"/>
      <c r="DS1750" s="52"/>
      <c r="DT1750" s="52"/>
      <c r="DU1750" s="52"/>
      <c r="DV1750" s="52"/>
      <c r="DW1750" s="52"/>
      <c r="DX1750" s="52"/>
      <c r="DY1750" s="52"/>
    </row>
    <row r="1751" spans="1:129" x14ac:dyDescent="0.25">
      <c r="A1751" s="19" t="s">
        <v>11</v>
      </c>
      <c r="B1751" s="5">
        <v>417</v>
      </c>
      <c r="D1751" s="5">
        <f t="shared" si="273"/>
        <v>417</v>
      </c>
      <c r="F1751" s="5">
        <f t="shared" si="274"/>
        <v>0</v>
      </c>
      <c r="I1751" s="52"/>
      <c r="J1751" s="103"/>
      <c r="K1751" s="55"/>
      <c r="L1751" s="52"/>
      <c r="M1751" s="55"/>
      <c r="N1751" s="52"/>
      <c r="O1751" s="52"/>
      <c r="P1751" s="95"/>
      <c r="Q1751" s="52"/>
      <c r="R1751" s="52"/>
      <c r="S1751" s="52"/>
      <c r="T1751" s="52"/>
      <c r="U1751" s="52"/>
      <c r="V1751" s="52"/>
      <c r="W1751" s="52"/>
      <c r="X1751" s="52"/>
      <c r="Y1751" s="52"/>
      <c r="Z1751" s="52"/>
      <c r="AA1751" s="52"/>
      <c r="AB1751" s="52"/>
      <c r="AC1751" s="52"/>
      <c r="AD1751" s="52"/>
      <c r="AE1751" s="52"/>
      <c r="AF1751" s="52"/>
      <c r="AG1751" s="52"/>
      <c r="AH1751" s="52"/>
      <c r="AI1751" s="52"/>
      <c r="AJ1751" s="52"/>
      <c r="AK1751" s="52"/>
      <c r="AL1751" s="52"/>
      <c r="AM1751" s="52"/>
      <c r="AN1751" s="52"/>
      <c r="AO1751" s="52"/>
      <c r="AP1751" s="52"/>
      <c r="AQ1751" s="52"/>
      <c r="AR1751" s="52"/>
      <c r="AS1751" s="52"/>
      <c r="AT1751" s="52"/>
      <c r="AU1751" s="52"/>
      <c r="AV1751" s="52"/>
      <c r="AW1751" s="52"/>
      <c r="AX1751" s="52"/>
      <c r="AY1751" s="52"/>
      <c r="AZ1751" s="52"/>
      <c r="BA1751" s="52"/>
      <c r="BB1751" s="52"/>
      <c r="BC1751" s="52"/>
      <c r="BD1751" s="52"/>
      <c r="BE1751" s="52"/>
      <c r="BF1751" s="52"/>
      <c r="BG1751" s="52"/>
      <c r="BH1751" s="52"/>
      <c r="BI1751" s="52"/>
      <c r="BJ1751" s="52"/>
      <c r="BK1751" s="52"/>
      <c r="BL1751" s="52"/>
      <c r="BM1751" s="52"/>
      <c r="BN1751" s="52"/>
      <c r="BO1751" s="52"/>
      <c r="BP1751" s="52"/>
      <c r="BQ1751" s="52"/>
      <c r="BR1751" s="52"/>
      <c r="BS1751" s="52"/>
      <c r="BT1751" s="52"/>
      <c r="BU1751" s="52"/>
      <c r="BV1751" s="52"/>
      <c r="BW1751" s="52"/>
      <c r="BX1751" s="52"/>
      <c r="BY1751" s="52"/>
      <c r="BZ1751" s="52"/>
      <c r="CA1751" s="52"/>
      <c r="CB1751" s="52"/>
      <c r="CC1751" s="52"/>
      <c r="CD1751" s="52"/>
      <c r="CE1751" s="52"/>
      <c r="CF1751" s="52"/>
      <c r="CG1751" s="52"/>
      <c r="CH1751" s="52"/>
      <c r="CI1751" s="52"/>
      <c r="CJ1751" s="52"/>
      <c r="CK1751" s="52"/>
      <c r="CL1751" s="52"/>
      <c r="CM1751" s="52"/>
      <c r="CN1751" s="52"/>
      <c r="CO1751" s="52"/>
      <c r="CP1751" s="52"/>
      <c r="CQ1751" s="52"/>
      <c r="CR1751" s="52"/>
      <c r="CS1751" s="52"/>
      <c r="CT1751" s="52"/>
      <c r="CU1751" s="52"/>
      <c r="CV1751" s="52"/>
      <c r="CW1751" s="52"/>
      <c r="CX1751" s="52"/>
      <c r="CY1751" s="52"/>
      <c r="CZ1751" s="52"/>
      <c r="DA1751" s="52"/>
      <c r="DB1751" s="52"/>
      <c r="DC1751" s="52"/>
      <c r="DD1751" s="52"/>
      <c r="DE1751" s="52"/>
      <c r="DF1751" s="52"/>
      <c r="DG1751" s="52"/>
      <c r="DH1751" s="52"/>
      <c r="DI1751" s="52"/>
      <c r="DJ1751" s="52"/>
      <c r="DK1751" s="52"/>
      <c r="DL1751" s="52"/>
      <c r="DM1751" s="52"/>
      <c r="DN1751" s="52"/>
      <c r="DO1751" s="52"/>
      <c r="DP1751" s="52"/>
      <c r="DQ1751" s="52"/>
      <c r="DR1751" s="52"/>
      <c r="DS1751" s="52"/>
      <c r="DT1751" s="52"/>
      <c r="DU1751" s="52"/>
      <c r="DV1751" s="52"/>
      <c r="DW1751" s="52"/>
      <c r="DX1751" s="52"/>
      <c r="DY1751" s="52"/>
    </row>
    <row r="1752" spans="1:129" x14ac:dyDescent="0.25">
      <c r="A1752" s="19" t="s">
        <v>12</v>
      </c>
      <c r="B1752" s="5">
        <v>417</v>
      </c>
      <c r="D1752" s="5">
        <f t="shared" si="273"/>
        <v>417</v>
      </c>
      <c r="F1752" s="5">
        <f t="shared" si="274"/>
        <v>0</v>
      </c>
      <c r="I1752" s="52"/>
      <c r="J1752" s="103"/>
      <c r="K1752" s="55"/>
      <c r="L1752" s="52"/>
      <c r="M1752" s="55"/>
      <c r="N1752" s="52"/>
      <c r="O1752" s="52"/>
      <c r="P1752" s="95"/>
      <c r="Q1752" s="52"/>
      <c r="R1752" s="52"/>
      <c r="S1752" s="52"/>
      <c r="T1752" s="52"/>
      <c r="U1752" s="52"/>
      <c r="V1752" s="52"/>
      <c r="W1752" s="52"/>
      <c r="X1752" s="52"/>
      <c r="Y1752" s="52"/>
      <c r="Z1752" s="52"/>
      <c r="AA1752" s="52"/>
      <c r="AB1752" s="52"/>
      <c r="AC1752" s="52"/>
      <c r="AD1752" s="52"/>
      <c r="AE1752" s="52"/>
      <c r="AF1752" s="52"/>
      <c r="AG1752" s="52"/>
      <c r="AH1752" s="52"/>
      <c r="AI1752" s="52"/>
      <c r="AJ1752" s="52"/>
      <c r="AK1752" s="52"/>
      <c r="AL1752" s="52"/>
      <c r="AM1752" s="52"/>
      <c r="AN1752" s="52"/>
      <c r="AO1752" s="52"/>
      <c r="AP1752" s="52"/>
      <c r="AQ1752" s="52"/>
      <c r="AR1752" s="52"/>
      <c r="AS1752" s="52"/>
      <c r="AT1752" s="52"/>
      <c r="AU1752" s="52"/>
      <c r="AV1752" s="52"/>
      <c r="AW1752" s="52"/>
      <c r="AX1752" s="52"/>
      <c r="AY1752" s="52"/>
      <c r="AZ1752" s="52"/>
      <c r="BA1752" s="52"/>
      <c r="BB1752" s="52"/>
      <c r="BC1752" s="52"/>
      <c r="BD1752" s="52"/>
      <c r="BE1752" s="52"/>
      <c r="BF1752" s="52"/>
      <c r="BG1752" s="52"/>
      <c r="BH1752" s="52"/>
      <c r="BI1752" s="52"/>
      <c r="BJ1752" s="52"/>
      <c r="BK1752" s="52"/>
      <c r="BL1752" s="52"/>
      <c r="BM1752" s="52"/>
      <c r="BN1752" s="52"/>
      <c r="BO1752" s="52"/>
      <c r="BP1752" s="52"/>
      <c r="BQ1752" s="52"/>
      <c r="BR1752" s="52"/>
      <c r="BS1752" s="52"/>
      <c r="BT1752" s="52"/>
      <c r="BU1752" s="52"/>
      <c r="BV1752" s="52"/>
      <c r="BW1752" s="52"/>
      <c r="BX1752" s="52"/>
      <c r="BY1752" s="52"/>
      <c r="BZ1752" s="52"/>
      <c r="CA1752" s="52"/>
      <c r="CB1752" s="52"/>
      <c r="CC1752" s="52"/>
      <c r="CD1752" s="52"/>
      <c r="CE1752" s="52"/>
      <c r="CF1752" s="52"/>
      <c r="CG1752" s="52"/>
      <c r="CH1752" s="52"/>
      <c r="CI1752" s="52"/>
      <c r="CJ1752" s="52"/>
      <c r="CK1752" s="52"/>
      <c r="CL1752" s="52"/>
      <c r="CM1752" s="52"/>
      <c r="CN1752" s="52"/>
      <c r="CO1752" s="52"/>
      <c r="CP1752" s="52"/>
      <c r="CQ1752" s="52"/>
      <c r="CR1752" s="52"/>
      <c r="CS1752" s="52"/>
      <c r="CT1752" s="52"/>
      <c r="CU1752" s="52"/>
      <c r="CV1752" s="52"/>
      <c r="CW1752" s="52"/>
      <c r="CX1752" s="52"/>
      <c r="CY1752" s="52"/>
      <c r="CZ1752" s="52"/>
      <c r="DA1752" s="52"/>
      <c r="DB1752" s="52"/>
      <c r="DC1752" s="52"/>
      <c r="DD1752" s="52"/>
      <c r="DE1752" s="52"/>
      <c r="DF1752" s="52"/>
      <c r="DG1752" s="52"/>
      <c r="DH1752" s="52"/>
      <c r="DI1752" s="52"/>
      <c r="DJ1752" s="52"/>
      <c r="DK1752" s="52"/>
      <c r="DL1752" s="52"/>
      <c r="DM1752" s="52"/>
      <c r="DN1752" s="52"/>
      <c r="DO1752" s="52"/>
      <c r="DP1752" s="52"/>
      <c r="DQ1752" s="52"/>
      <c r="DR1752" s="52"/>
      <c r="DS1752" s="52"/>
      <c r="DT1752" s="52"/>
      <c r="DU1752" s="52"/>
      <c r="DV1752" s="52"/>
      <c r="DW1752" s="52"/>
      <c r="DX1752" s="52"/>
      <c r="DY1752" s="52"/>
    </row>
    <row r="1753" spans="1:129" x14ac:dyDescent="0.25">
      <c r="A1753" s="19" t="s">
        <v>13</v>
      </c>
      <c r="B1753" s="5">
        <v>417</v>
      </c>
      <c r="D1753" s="5">
        <f t="shared" si="273"/>
        <v>417</v>
      </c>
      <c r="F1753" s="5">
        <f t="shared" si="274"/>
        <v>0</v>
      </c>
      <c r="I1753" s="52"/>
      <c r="J1753" s="103"/>
      <c r="K1753" s="55"/>
      <c r="L1753" s="52"/>
      <c r="M1753" s="55"/>
      <c r="N1753" s="52"/>
      <c r="O1753" s="52"/>
      <c r="P1753" s="95"/>
      <c r="Q1753" s="52"/>
      <c r="R1753" s="52"/>
      <c r="S1753" s="52"/>
      <c r="T1753" s="52"/>
      <c r="U1753" s="52"/>
      <c r="V1753" s="52"/>
      <c r="W1753" s="52"/>
      <c r="X1753" s="52"/>
      <c r="Y1753" s="52"/>
      <c r="Z1753" s="52"/>
      <c r="AA1753" s="52"/>
      <c r="AB1753" s="52"/>
      <c r="AC1753" s="52"/>
      <c r="AD1753" s="52"/>
      <c r="AE1753" s="52"/>
      <c r="AF1753" s="52"/>
      <c r="AG1753" s="52"/>
      <c r="AH1753" s="52"/>
      <c r="AI1753" s="52"/>
      <c r="AJ1753" s="52"/>
      <c r="AK1753" s="52"/>
      <c r="AL1753" s="52"/>
      <c r="AM1753" s="52"/>
      <c r="AN1753" s="52"/>
      <c r="AO1753" s="52"/>
      <c r="AP1753" s="52"/>
      <c r="AQ1753" s="52"/>
      <c r="AR1753" s="52"/>
      <c r="AS1753" s="52"/>
      <c r="AT1753" s="52"/>
      <c r="AU1753" s="52"/>
      <c r="AV1753" s="52"/>
      <c r="AW1753" s="52"/>
      <c r="AX1753" s="52"/>
      <c r="AY1753" s="52"/>
      <c r="AZ1753" s="52"/>
      <c r="BA1753" s="52"/>
      <c r="BB1753" s="52"/>
      <c r="BC1753" s="52"/>
      <c r="BD1753" s="52"/>
      <c r="BE1753" s="52"/>
      <c r="BF1753" s="52"/>
      <c r="BG1753" s="52"/>
      <c r="BH1753" s="52"/>
      <c r="BI1753" s="52"/>
      <c r="BJ1753" s="52"/>
      <c r="BK1753" s="52"/>
      <c r="BL1753" s="52"/>
      <c r="BM1753" s="52"/>
      <c r="BN1753" s="52"/>
      <c r="BO1753" s="52"/>
      <c r="BP1753" s="52"/>
      <c r="BQ1753" s="52"/>
      <c r="BR1753" s="52"/>
      <c r="BS1753" s="52"/>
      <c r="BT1753" s="52"/>
      <c r="BU1753" s="52"/>
      <c r="BV1753" s="52"/>
      <c r="BW1753" s="52"/>
      <c r="BX1753" s="52"/>
      <c r="BY1753" s="52"/>
      <c r="BZ1753" s="52"/>
      <c r="CA1753" s="52"/>
      <c r="CB1753" s="52"/>
      <c r="CC1753" s="52"/>
      <c r="CD1753" s="52"/>
      <c r="CE1753" s="52"/>
      <c r="CF1753" s="52"/>
      <c r="CG1753" s="52"/>
      <c r="CH1753" s="52"/>
      <c r="CI1753" s="52"/>
      <c r="CJ1753" s="52"/>
      <c r="CK1753" s="52"/>
      <c r="CL1753" s="52"/>
      <c r="CM1753" s="52"/>
      <c r="CN1753" s="52"/>
      <c r="CO1753" s="52"/>
      <c r="CP1753" s="52"/>
      <c r="CQ1753" s="52"/>
      <c r="CR1753" s="52"/>
      <c r="CS1753" s="52"/>
      <c r="CT1753" s="52"/>
      <c r="CU1753" s="52"/>
      <c r="CV1753" s="52"/>
      <c r="CW1753" s="52"/>
      <c r="CX1753" s="52"/>
      <c r="CY1753" s="52"/>
      <c r="CZ1753" s="52"/>
      <c r="DA1753" s="52"/>
      <c r="DB1753" s="52"/>
      <c r="DC1753" s="52"/>
      <c r="DD1753" s="52"/>
      <c r="DE1753" s="52"/>
      <c r="DF1753" s="52"/>
      <c r="DG1753" s="52"/>
      <c r="DH1753" s="52"/>
      <c r="DI1753" s="52"/>
      <c r="DJ1753" s="52"/>
      <c r="DK1753" s="52"/>
      <c r="DL1753" s="52"/>
      <c r="DM1753" s="52"/>
      <c r="DN1753" s="52"/>
      <c r="DO1753" s="52"/>
      <c r="DP1753" s="52"/>
      <c r="DQ1753" s="52"/>
      <c r="DR1753" s="52"/>
      <c r="DS1753" s="52"/>
      <c r="DT1753" s="52"/>
      <c r="DU1753" s="52"/>
      <c r="DV1753" s="52"/>
      <c r="DW1753" s="52"/>
      <c r="DX1753" s="52"/>
      <c r="DY1753" s="52"/>
    </row>
    <row r="1754" spans="1:129" x14ac:dyDescent="0.25">
      <c r="A1754" s="19" t="s">
        <v>14</v>
      </c>
      <c r="B1754" s="5">
        <v>417</v>
      </c>
      <c r="D1754" s="5">
        <f t="shared" si="273"/>
        <v>417</v>
      </c>
      <c r="F1754" s="5">
        <f t="shared" si="274"/>
        <v>0</v>
      </c>
      <c r="I1754" s="52"/>
      <c r="J1754" s="103"/>
      <c r="K1754" s="55"/>
      <c r="L1754" s="52"/>
      <c r="M1754" s="55"/>
      <c r="N1754" s="52"/>
      <c r="O1754" s="52"/>
      <c r="P1754" s="95"/>
      <c r="Q1754" s="52"/>
      <c r="R1754" s="52"/>
      <c r="S1754" s="52"/>
      <c r="T1754" s="52"/>
      <c r="U1754" s="52"/>
      <c r="V1754" s="52"/>
      <c r="W1754" s="52"/>
      <c r="X1754" s="52"/>
      <c r="Y1754" s="52"/>
      <c r="Z1754" s="52"/>
      <c r="AA1754" s="52"/>
      <c r="AB1754" s="52"/>
      <c r="AC1754" s="52"/>
      <c r="AD1754" s="52"/>
      <c r="AE1754" s="52"/>
      <c r="AF1754" s="52"/>
      <c r="AG1754" s="52"/>
      <c r="AH1754" s="52"/>
      <c r="AI1754" s="52"/>
      <c r="AJ1754" s="52"/>
      <c r="AK1754" s="52"/>
      <c r="AL1754" s="52"/>
      <c r="AM1754" s="52"/>
      <c r="AN1754" s="52"/>
      <c r="AO1754" s="52"/>
      <c r="AP1754" s="52"/>
      <c r="AQ1754" s="52"/>
      <c r="AR1754" s="52"/>
      <c r="AS1754" s="52"/>
      <c r="AT1754" s="52"/>
      <c r="AU1754" s="52"/>
      <c r="AV1754" s="52"/>
      <c r="AW1754" s="52"/>
      <c r="AX1754" s="52"/>
      <c r="AY1754" s="52"/>
      <c r="AZ1754" s="52"/>
      <c r="BA1754" s="52"/>
      <c r="BB1754" s="52"/>
      <c r="BC1754" s="52"/>
      <c r="BD1754" s="52"/>
      <c r="BE1754" s="52"/>
      <c r="BF1754" s="52"/>
      <c r="BG1754" s="52"/>
      <c r="BH1754" s="52"/>
      <c r="BI1754" s="52"/>
      <c r="BJ1754" s="52"/>
      <c r="BK1754" s="52"/>
      <c r="BL1754" s="52"/>
      <c r="BM1754" s="52"/>
      <c r="BN1754" s="52"/>
      <c r="BO1754" s="52"/>
      <c r="BP1754" s="52"/>
      <c r="BQ1754" s="52"/>
      <c r="BR1754" s="52"/>
      <c r="BS1754" s="52"/>
      <c r="BT1754" s="52"/>
      <c r="BU1754" s="52"/>
      <c r="BV1754" s="52"/>
      <c r="BW1754" s="52"/>
      <c r="BX1754" s="52"/>
      <c r="BY1754" s="52"/>
      <c r="BZ1754" s="52"/>
      <c r="CA1754" s="52"/>
      <c r="CB1754" s="52"/>
      <c r="CC1754" s="52"/>
      <c r="CD1754" s="52"/>
      <c r="CE1754" s="52"/>
      <c r="CF1754" s="52"/>
      <c r="CG1754" s="52"/>
      <c r="CH1754" s="52"/>
      <c r="CI1754" s="52"/>
      <c r="CJ1754" s="52"/>
      <c r="CK1754" s="52"/>
      <c r="CL1754" s="52"/>
      <c r="CM1754" s="52"/>
      <c r="CN1754" s="52"/>
      <c r="CO1754" s="52"/>
      <c r="CP1754" s="52"/>
      <c r="CQ1754" s="52"/>
      <c r="CR1754" s="52"/>
      <c r="CS1754" s="52"/>
      <c r="CT1754" s="52"/>
      <c r="CU1754" s="52"/>
      <c r="CV1754" s="52"/>
      <c r="CW1754" s="52"/>
      <c r="CX1754" s="52"/>
      <c r="CY1754" s="52"/>
      <c r="CZ1754" s="52"/>
      <c r="DA1754" s="52"/>
      <c r="DB1754" s="52"/>
      <c r="DC1754" s="52"/>
      <c r="DD1754" s="52"/>
      <c r="DE1754" s="52"/>
      <c r="DF1754" s="52"/>
      <c r="DG1754" s="52"/>
      <c r="DH1754" s="52"/>
      <c r="DI1754" s="52"/>
      <c r="DJ1754" s="52"/>
      <c r="DK1754" s="52"/>
      <c r="DL1754" s="52"/>
      <c r="DM1754" s="52"/>
      <c r="DN1754" s="52"/>
      <c r="DO1754" s="52"/>
      <c r="DP1754" s="52"/>
      <c r="DQ1754" s="52"/>
      <c r="DR1754" s="52"/>
      <c r="DS1754" s="52"/>
      <c r="DT1754" s="52"/>
      <c r="DU1754" s="52"/>
      <c r="DV1754" s="52"/>
      <c r="DW1754" s="52"/>
      <c r="DX1754" s="52"/>
      <c r="DY1754" s="52"/>
    </row>
    <row r="1755" spans="1:129" x14ac:dyDescent="0.25">
      <c r="A1755" s="19" t="s">
        <v>15</v>
      </c>
      <c r="B1755" s="5">
        <v>417</v>
      </c>
      <c r="D1755" s="5">
        <f t="shared" si="273"/>
        <v>417</v>
      </c>
      <c r="F1755" s="5">
        <f t="shared" si="274"/>
        <v>0</v>
      </c>
      <c r="I1755" s="52"/>
      <c r="J1755" s="103"/>
      <c r="K1755" s="55"/>
      <c r="L1755" s="52"/>
      <c r="M1755" s="55"/>
      <c r="N1755" s="52"/>
      <c r="O1755" s="52"/>
      <c r="P1755" s="95"/>
      <c r="Q1755" s="52"/>
      <c r="R1755" s="52"/>
      <c r="S1755" s="52"/>
      <c r="T1755" s="52"/>
      <c r="U1755" s="52"/>
      <c r="V1755" s="52"/>
      <c r="W1755" s="52"/>
      <c r="X1755" s="52"/>
      <c r="Y1755" s="52"/>
      <c r="Z1755" s="52"/>
      <c r="AA1755" s="52"/>
      <c r="AB1755" s="52"/>
      <c r="AC1755" s="52"/>
      <c r="AD1755" s="52"/>
      <c r="AE1755" s="52"/>
      <c r="AF1755" s="52"/>
      <c r="AG1755" s="52"/>
      <c r="AH1755" s="52"/>
      <c r="AI1755" s="52"/>
      <c r="AJ1755" s="52"/>
      <c r="AK1755" s="52"/>
      <c r="AL1755" s="52"/>
      <c r="AM1755" s="52"/>
      <c r="AN1755" s="52"/>
      <c r="AO1755" s="52"/>
      <c r="AP1755" s="52"/>
      <c r="AQ1755" s="52"/>
      <c r="AR1755" s="52"/>
      <c r="AS1755" s="52"/>
      <c r="AT1755" s="52"/>
      <c r="AU1755" s="52"/>
      <c r="AV1755" s="52"/>
      <c r="AW1755" s="52"/>
      <c r="AX1755" s="52"/>
      <c r="AY1755" s="52"/>
      <c r="AZ1755" s="52"/>
      <c r="BA1755" s="52"/>
      <c r="BB1755" s="52"/>
      <c r="BC1755" s="52"/>
      <c r="BD1755" s="52"/>
      <c r="BE1755" s="52"/>
      <c r="BF1755" s="52"/>
      <c r="BG1755" s="52"/>
      <c r="BH1755" s="52"/>
      <c r="BI1755" s="52"/>
      <c r="BJ1755" s="52"/>
      <c r="BK1755" s="52"/>
      <c r="BL1755" s="52"/>
      <c r="BM1755" s="52"/>
      <c r="BN1755" s="52"/>
      <c r="BO1755" s="52"/>
      <c r="BP1755" s="52"/>
      <c r="BQ1755" s="52"/>
      <c r="BR1755" s="52"/>
      <c r="BS1755" s="52"/>
      <c r="BT1755" s="52"/>
      <c r="BU1755" s="52"/>
      <c r="BV1755" s="52"/>
      <c r="BW1755" s="52"/>
      <c r="BX1755" s="52"/>
      <c r="BY1755" s="52"/>
      <c r="BZ1755" s="52"/>
      <c r="CA1755" s="52"/>
      <c r="CB1755" s="52"/>
      <c r="CC1755" s="52"/>
      <c r="CD1755" s="52"/>
      <c r="CE1755" s="52"/>
      <c r="CF1755" s="52"/>
      <c r="CG1755" s="52"/>
      <c r="CH1755" s="52"/>
      <c r="CI1755" s="52"/>
      <c r="CJ1755" s="52"/>
      <c r="CK1755" s="52"/>
      <c r="CL1755" s="52"/>
      <c r="CM1755" s="52"/>
      <c r="CN1755" s="52"/>
      <c r="CO1755" s="52"/>
      <c r="CP1755" s="52"/>
      <c r="CQ1755" s="52"/>
      <c r="CR1755" s="52"/>
      <c r="CS1755" s="52"/>
      <c r="CT1755" s="52"/>
      <c r="CU1755" s="52"/>
      <c r="CV1755" s="52"/>
      <c r="CW1755" s="52"/>
      <c r="CX1755" s="52"/>
      <c r="CY1755" s="52"/>
      <c r="CZ1755" s="52"/>
      <c r="DA1755" s="52"/>
      <c r="DB1755" s="52"/>
      <c r="DC1755" s="52"/>
      <c r="DD1755" s="52"/>
      <c r="DE1755" s="52"/>
      <c r="DF1755" s="52"/>
      <c r="DG1755" s="52"/>
      <c r="DH1755" s="52"/>
      <c r="DI1755" s="52"/>
      <c r="DJ1755" s="52"/>
      <c r="DK1755" s="52"/>
      <c r="DL1755" s="52"/>
      <c r="DM1755" s="52"/>
      <c r="DN1755" s="52"/>
      <c r="DO1755" s="52"/>
      <c r="DP1755" s="52"/>
      <c r="DQ1755" s="52"/>
      <c r="DR1755" s="52"/>
      <c r="DS1755" s="52"/>
      <c r="DT1755" s="52"/>
      <c r="DU1755" s="52"/>
      <c r="DV1755" s="52"/>
      <c r="DW1755" s="52"/>
      <c r="DX1755" s="52"/>
      <c r="DY1755" s="52"/>
    </row>
    <row r="1756" spans="1:129" x14ac:dyDescent="0.25">
      <c r="A1756" s="6" t="s">
        <v>16</v>
      </c>
      <c r="B1756" s="7">
        <f>SUM(B1744:B1755)</f>
        <v>5000</v>
      </c>
      <c r="D1756" s="23">
        <f>SUM(D1744:D1755)</f>
        <v>5000</v>
      </c>
      <c r="F1756" s="7">
        <f>SUM(F1744:F1755)</f>
        <v>0</v>
      </c>
      <c r="I1756" s="52"/>
      <c r="J1756" s="103"/>
      <c r="K1756" s="55"/>
      <c r="L1756" s="52"/>
      <c r="M1756" s="55"/>
      <c r="N1756" s="52"/>
      <c r="O1756" s="52"/>
      <c r="P1756" s="95"/>
      <c r="Q1756" s="52"/>
      <c r="R1756" s="52"/>
      <c r="S1756" s="52"/>
      <c r="T1756" s="52"/>
      <c r="U1756" s="52"/>
      <c r="V1756" s="52"/>
      <c r="W1756" s="52"/>
      <c r="X1756" s="52"/>
      <c r="Y1756" s="52"/>
      <c r="Z1756" s="52"/>
      <c r="AA1756" s="52"/>
      <c r="AB1756" s="52"/>
      <c r="AC1756" s="52"/>
      <c r="AD1756" s="52"/>
      <c r="AE1756" s="52"/>
      <c r="AF1756" s="52"/>
      <c r="AG1756" s="52"/>
      <c r="AH1756" s="52"/>
      <c r="AI1756" s="52"/>
      <c r="AJ1756" s="52"/>
      <c r="AK1756" s="52"/>
      <c r="AL1756" s="52"/>
      <c r="AM1756" s="52"/>
      <c r="AN1756" s="52"/>
      <c r="AO1756" s="52"/>
      <c r="AP1756" s="52"/>
      <c r="AQ1756" s="52"/>
      <c r="AR1756" s="52"/>
      <c r="AS1756" s="52"/>
      <c r="AT1756" s="52"/>
      <c r="AU1756" s="52"/>
      <c r="AV1756" s="52"/>
      <c r="AW1756" s="52"/>
      <c r="AX1756" s="52"/>
      <c r="AY1756" s="52"/>
      <c r="AZ1756" s="52"/>
      <c r="BA1756" s="52"/>
      <c r="BB1756" s="52"/>
      <c r="BC1756" s="52"/>
      <c r="BD1756" s="52"/>
      <c r="BE1756" s="52"/>
      <c r="BF1756" s="52"/>
      <c r="BG1756" s="52"/>
      <c r="BH1756" s="52"/>
      <c r="BI1756" s="52"/>
      <c r="BJ1756" s="52"/>
      <c r="BK1756" s="52"/>
      <c r="BL1756" s="52"/>
      <c r="BM1756" s="52"/>
      <c r="BN1756" s="52"/>
      <c r="BO1756" s="52"/>
      <c r="BP1756" s="52"/>
      <c r="BQ1756" s="52"/>
      <c r="BR1756" s="52"/>
      <c r="BS1756" s="52"/>
      <c r="BT1756" s="52"/>
      <c r="BU1756" s="52"/>
      <c r="BV1756" s="52"/>
      <c r="BW1756" s="52"/>
      <c r="BX1756" s="52"/>
      <c r="BY1756" s="52"/>
      <c r="BZ1756" s="52"/>
      <c r="CA1756" s="52"/>
      <c r="CB1756" s="52"/>
      <c r="CC1756" s="52"/>
      <c r="CD1756" s="52"/>
      <c r="CE1756" s="52"/>
      <c r="CF1756" s="52"/>
      <c r="CG1756" s="52"/>
      <c r="CH1756" s="52"/>
      <c r="CI1756" s="52"/>
      <c r="CJ1756" s="52"/>
      <c r="CK1756" s="52"/>
      <c r="CL1756" s="52"/>
      <c r="CM1756" s="52"/>
      <c r="CN1756" s="52"/>
      <c r="CO1756" s="52"/>
      <c r="CP1756" s="52"/>
      <c r="CQ1756" s="52"/>
      <c r="CR1756" s="52"/>
      <c r="CS1756" s="52"/>
      <c r="CT1756" s="52"/>
      <c r="CU1756" s="52"/>
      <c r="CV1756" s="52"/>
      <c r="CW1756" s="52"/>
      <c r="CX1756" s="52"/>
      <c r="CY1756" s="52"/>
      <c r="CZ1756" s="52"/>
      <c r="DA1756" s="52"/>
      <c r="DB1756" s="52"/>
      <c r="DC1756" s="52"/>
      <c r="DD1756" s="52"/>
      <c r="DE1756" s="52"/>
      <c r="DF1756" s="52"/>
      <c r="DG1756" s="52"/>
      <c r="DH1756" s="52"/>
      <c r="DI1756" s="52"/>
      <c r="DJ1756" s="52"/>
      <c r="DK1756" s="52"/>
      <c r="DL1756" s="52"/>
      <c r="DM1756" s="52"/>
      <c r="DN1756" s="52"/>
      <c r="DO1756" s="52"/>
      <c r="DP1756" s="52"/>
      <c r="DQ1756" s="52"/>
      <c r="DR1756" s="52"/>
      <c r="DS1756" s="52"/>
      <c r="DT1756" s="52"/>
      <c r="DU1756" s="52"/>
      <c r="DV1756" s="52"/>
      <c r="DW1756" s="52"/>
      <c r="DX1756" s="52"/>
      <c r="DY1756" s="52"/>
    </row>
    <row r="1757" spans="1:129" x14ac:dyDescent="0.25">
      <c r="I1757" s="52"/>
      <c r="J1757" s="103"/>
      <c r="K1757" s="55"/>
      <c r="L1757" s="52"/>
      <c r="M1757" s="55"/>
      <c r="N1757" s="52"/>
      <c r="O1757" s="52"/>
      <c r="P1757" s="95"/>
      <c r="Q1757" s="52"/>
      <c r="R1757" s="52"/>
      <c r="S1757" s="52"/>
      <c r="T1757" s="52"/>
      <c r="U1757" s="52"/>
      <c r="V1757" s="52"/>
      <c r="W1757" s="52"/>
      <c r="X1757" s="52"/>
      <c r="Y1757" s="52"/>
      <c r="Z1757" s="52"/>
      <c r="AA1757" s="52"/>
      <c r="AB1757" s="52"/>
      <c r="AC1757" s="52"/>
      <c r="AD1757" s="52"/>
      <c r="AE1757" s="52"/>
      <c r="AF1757" s="52"/>
      <c r="AG1757" s="52"/>
      <c r="AH1757" s="52"/>
      <c r="AI1757" s="52"/>
      <c r="AJ1757" s="52"/>
      <c r="AK1757" s="52"/>
      <c r="AL1757" s="52"/>
      <c r="AM1757" s="52"/>
      <c r="AN1757" s="52"/>
      <c r="AO1757" s="52"/>
      <c r="AP1757" s="52"/>
      <c r="AQ1757" s="52"/>
      <c r="AR1757" s="52"/>
      <c r="AS1757" s="52"/>
      <c r="AT1757" s="52"/>
      <c r="AU1757" s="52"/>
      <c r="AV1757" s="52"/>
      <c r="AW1757" s="52"/>
      <c r="AX1757" s="52"/>
      <c r="AY1757" s="52"/>
      <c r="AZ1757" s="52"/>
      <c r="BA1757" s="52"/>
      <c r="BB1757" s="52"/>
      <c r="BC1757" s="52"/>
      <c r="BD1757" s="52"/>
      <c r="BE1757" s="52"/>
      <c r="BF1757" s="52"/>
      <c r="BG1757" s="52"/>
      <c r="BH1757" s="52"/>
      <c r="BI1757" s="52"/>
      <c r="BJ1757" s="52"/>
      <c r="BK1757" s="52"/>
      <c r="BL1757" s="52"/>
      <c r="BM1757" s="52"/>
      <c r="BN1757" s="52"/>
      <c r="BO1757" s="52"/>
      <c r="BP1757" s="52"/>
      <c r="BQ1757" s="52"/>
      <c r="BR1757" s="52"/>
      <c r="BS1757" s="52"/>
      <c r="BT1757" s="52"/>
      <c r="BU1757" s="52"/>
      <c r="BV1757" s="52"/>
      <c r="BW1757" s="52"/>
      <c r="BX1757" s="52"/>
      <c r="BY1757" s="52"/>
      <c r="BZ1757" s="52"/>
      <c r="CA1757" s="52"/>
      <c r="CB1757" s="52"/>
      <c r="CC1757" s="52"/>
      <c r="CD1757" s="52"/>
      <c r="CE1757" s="52"/>
      <c r="CF1757" s="52"/>
      <c r="CG1757" s="52"/>
      <c r="CH1757" s="52"/>
      <c r="CI1757" s="52"/>
      <c r="CJ1757" s="52"/>
      <c r="CK1757" s="52"/>
      <c r="CL1757" s="52"/>
      <c r="CM1757" s="52"/>
      <c r="CN1757" s="52"/>
      <c r="CO1757" s="52"/>
      <c r="CP1757" s="52"/>
      <c r="CQ1757" s="52"/>
      <c r="CR1757" s="52"/>
      <c r="CS1757" s="52"/>
      <c r="CT1757" s="52"/>
      <c r="CU1757" s="52"/>
      <c r="CV1757" s="52"/>
      <c r="CW1757" s="52"/>
      <c r="CX1757" s="52"/>
      <c r="CY1757" s="52"/>
      <c r="CZ1757" s="52"/>
      <c r="DA1757" s="52"/>
      <c r="DB1757" s="52"/>
      <c r="DC1757" s="52"/>
      <c r="DD1757" s="52"/>
      <c r="DE1757" s="52"/>
      <c r="DF1757" s="52"/>
      <c r="DG1757" s="52"/>
      <c r="DH1757" s="52"/>
      <c r="DI1757" s="52"/>
      <c r="DJ1757" s="52"/>
      <c r="DK1757" s="52"/>
      <c r="DL1757" s="52"/>
      <c r="DM1757" s="52"/>
      <c r="DN1757" s="52"/>
      <c r="DO1757" s="52"/>
      <c r="DP1757" s="52"/>
      <c r="DQ1757" s="52"/>
      <c r="DR1757" s="52"/>
      <c r="DS1757" s="52"/>
      <c r="DT1757" s="52"/>
      <c r="DU1757" s="52"/>
      <c r="DV1757" s="52"/>
      <c r="DW1757" s="52"/>
      <c r="DX1757" s="52"/>
      <c r="DY1757" s="52"/>
    </row>
    <row r="1758" spans="1:129" x14ac:dyDescent="0.25">
      <c r="I1758" s="52"/>
      <c r="J1758" s="103"/>
      <c r="K1758" s="55"/>
      <c r="L1758" s="52"/>
      <c r="M1758" s="55"/>
      <c r="N1758" s="52"/>
      <c r="O1758" s="52"/>
      <c r="P1758" s="95"/>
      <c r="Q1758" s="52"/>
      <c r="R1758" s="52"/>
      <c r="S1758" s="52"/>
      <c r="T1758" s="52"/>
      <c r="U1758" s="52"/>
      <c r="V1758" s="52"/>
      <c r="W1758" s="52"/>
      <c r="X1758" s="52"/>
      <c r="Y1758" s="52"/>
      <c r="Z1758" s="52"/>
      <c r="AA1758" s="52"/>
      <c r="AB1758" s="52"/>
      <c r="AC1758" s="52"/>
      <c r="AD1758" s="52"/>
      <c r="AE1758" s="52"/>
      <c r="AF1758" s="52"/>
      <c r="AG1758" s="52"/>
      <c r="AH1758" s="52"/>
      <c r="AI1758" s="52"/>
      <c r="AJ1758" s="52"/>
      <c r="AK1758" s="52"/>
      <c r="AL1758" s="52"/>
      <c r="AM1758" s="52"/>
      <c r="AN1758" s="52"/>
      <c r="AO1758" s="52"/>
      <c r="AP1758" s="52"/>
      <c r="AQ1758" s="52"/>
      <c r="AR1758" s="52"/>
      <c r="AS1758" s="52"/>
      <c r="AT1758" s="52"/>
      <c r="AU1758" s="52"/>
      <c r="AV1758" s="52"/>
      <c r="AW1758" s="52"/>
      <c r="AX1758" s="52"/>
      <c r="AY1758" s="52"/>
      <c r="AZ1758" s="52"/>
      <c r="BA1758" s="52"/>
      <c r="BB1758" s="52"/>
      <c r="BC1758" s="52"/>
      <c r="BD1758" s="52"/>
      <c r="BE1758" s="52"/>
      <c r="BF1758" s="52"/>
      <c r="BG1758" s="52"/>
      <c r="BH1758" s="52"/>
      <c r="BI1758" s="52"/>
      <c r="BJ1758" s="52"/>
      <c r="BK1758" s="52"/>
      <c r="BL1758" s="52"/>
      <c r="BM1758" s="52"/>
      <c r="BN1758" s="52"/>
      <c r="BO1758" s="52"/>
      <c r="BP1758" s="52"/>
      <c r="BQ1758" s="52"/>
      <c r="BR1758" s="52"/>
      <c r="BS1758" s="52"/>
      <c r="BT1758" s="52"/>
      <c r="BU1758" s="52"/>
      <c r="BV1758" s="52"/>
      <c r="BW1758" s="52"/>
      <c r="BX1758" s="52"/>
      <c r="BY1758" s="52"/>
      <c r="BZ1758" s="52"/>
      <c r="CA1758" s="52"/>
      <c r="CB1758" s="52"/>
      <c r="CC1758" s="52"/>
      <c r="CD1758" s="52"/>
      <c r="CE1758" s="52"/>
      <c r="CF1758" s="52"/>
      <c r="CG1758" s="52"/>
      <c r="CH1758" s="52"/>
      <c r="CI1758" s="52"/>
      <c r="CJ1758" s="52"/>
      <c r="CK1758" s="52"/>
      <c r="CL1758" s="52"/>
      <c r="CM1758" s="52"/>
      <c r="CN1758" s="52"/>
      <c r="CO1758" s="52"/>
      <c r="CP1758" s="52"/>
      <c r="CQ1758" s="52"/>
      <c r="CR1758" s="52"/>
      <c r="CS1758" s="52"/>
      <c r="CT1758" s="52"/>
      <c r="CU1758" s="52"/>
      <c r="CV1758" s="52"/>
      <c r="CW1758" s="52"/>
      <c r="CX1758" s="52"/>
      <c r="CY1758" s="52"/>
      <c r="CZ1758" s="52"/>
      <c r="DA1758" s="52"/>
      <c r="DB1758" s="52"/>
      <c r="DC1758" s="52"/>
      <c r="DD1758" s="52"/>
      <c r="DE1758" s="52"/>
      <c r="DF1758" s="52"/>
      <c r="DG1758" s="52"/>
      <c r="DH1758" s="52"/>
      <c r="DI1758" s="52"/>
      <c r="DJ1758" s="52"/>
      <c r="DK1758" s="52"/>
      <c r="DL1758" s="52"/>
      <c r="DM1758" s="52"/>
      <c r="DN1758" s="52"/>
      <c r="DO1758" s="52"/>
      <c r="DP1758" s="52"/>
      <c r="DQ1758" s="52"/>
      <c r="DR1758" s="52"/>
      <c r="DS1758" s="52"/>
      <c r="DT1758" s="52"/>
      <c r="DU1758" s="52"/>
      <c r="DV1758" s="52"/>
      <c r="DW1758" s="52"/>
      <c r="DX1758" s="52"/>
      <c r="DY1758" s="52"/>
    </row>
    <row r="1759" spans="1:129" x14ac:dyDescent="0.25">
      <c r="A1759" s="50">
        <v>51503</v>
      </c>
      <c r="B1759" s="173" t="s">
        <v>79</v>
      </c>
      <c r="C1759" s="173"/>
      <c r="D1759" s="173"/>
      <c r="E1759" s="173"/>
      <c r="F1759" s="173"/>
      <c r="G1759" s="173"/>
      <c r="H1759" s="173"/>
      <c r="I1759" s="52"/>
      <c r="J1759" s="103"/>
      <c r="K1759" s="55"/>
      <c r="L1759" s="52"/>
      <c r="M1759" s="55"/>
      <c r="N1759" s="52"/>
      <c r="O1759" s="52"/>
      <c r="P1759" s="95"/>
      <c r="Q1759" s="52"/>
      <c r="R1759" s="52"/>
      <c r="S1759" s="52"/>
      <c r="T1759" s="52"/>
      <c r="U1759" s="52"/>
      <c r="V1759" s="52"/>
      <c r="W1759" s="52"/>
      <c r="X1759" s="52"/>
      <c r="Y1759" s="52"/>
      <c r="Z1759" s="52"/>
      <c r="AA1759" s="52"/>
      <c r="AB1759" s="52"/>
      <c r="AC1759" s="52"/>
      <c r="AD1759" s="52"/>
      <c r="AE1759" s="52"/>
      <c r="AF1759" s="52"/>
      <c r="AG1759" s="52"/>
      <c r="AH1759" s="52"/>
      <c r="AI1759" s="52"/>
      <c r="AJ1759" s="52"/>
      <c r="AK1759" s="52"/>
      <c r="AL1759" s="52"/>
      <c r="AM1759" s="52"/>
      <c r="AN1759" s="52"/>
      <c r="AO1759" s="52"/>
      <c r="AP1759" s="52"/>
      <c r="AQ1759" s="52"/>
      <c r="AR1759" s="52"/>
      <c r="AS1759" s="52"/>
      <c r="AT1759" s="52"/>
      <c r="AU1759" s="52"/>
      <c r="AV1759" s="52"/>
      <c r="AW1759" s="52"/>
      <c r="AX1759" s="52"/>
      <c r="AY1759" s="52"/>
      <c r="AZ1759" s="52"/>
      <c r="BA1759" s="52"/>
      <c r="BB1759" s="52"/>
      <c r="BC1759" s="52"/>
      <c r="BD1759" s="52"/>
      <c r="BE1759" s="52"/>
      <c r="BF1759" s="52"/>
      <c r="BG1759" s="52"/>
      <c r="BH1759" s="52"/>
      <c r="BI1759" s="52"/>
      <c r="BJ1759" s="52"/>
      <c r="BK1759" s="52"/>
      <c r="BL1759" s="52"/>
      <c r="BM1759" s="52"/>
      <c r="BN1759" s="52"/>
      <c r="BO1759" s="52"/>
      <c r="BP1759" s="52"/>
      <c r="BQ1759" s="52"/>
      <c r="BR1759" s="52"/>
      <c r="BS1759" s="52"/>
      <c r="BT1759" s="52"/>
      <c r="BU1759" s="52"/>
      <c r="BV1759" s="52"/>
      <c r="BW1759" s="52"/>
      <c r="BX1759" s="52"/>
      <c r="BY1759" s="52"/>
      <c r="BZ1759" s="52"/>
      <c r="CA1759" s="52"/>
      <c r="CB1759" s="52"/>
      <c r="CC1759" s="52"/>
      <c r="CD1759" s="52"/>
      <c r="CE1759" s="52"/>
      <c r="CF1759" s="52"/>
      <c r="CG1759" s="52"/>
      <c r="CH1759" s="52"/>
      <c r="CI1759" s="52"/>
      <c r="CJ1759" s="52"/>
      <c r="CK1759" s="52"/>
      <c r="CL1759" s="52"/>
      <c r="CM1759" s="52"/>
      <c r="CN1759" s="52"/>
      <c r="CO1759" s="52"/>
      <c r="CP1759" s="52"/>
      <c r="CQ1759" s="52"/>
      <c r="CR1759" s="52"/>
      <c r="CS1759" s="52"/>
      <c r="CT1759" s="52"/>
      <c r="CU1759" s="52"/>
      <c r="CV1759" s="52"/>
      <c r="CW1759" s="52"/>
      <c r="CX1759" s="52"/>
      <c r="CY1759" s="52"/>
      <c r="CZ1759" s="52"/>
      <c r="DA1759" s="52"/>
      <c r="DB1759" s="52"/>
      <c r="DC1759" s="52"/>
      <c r="DD1759" s="52"/>
      <c r="DE1759" s="52"/>
      <c r="DF1759" s="52"/>
      <c r="DG1759" s="52"/>
      <c r="DH1759" s="52"/>
      <c r="DI1759" s="52"/>
      <c r="DJ1759" s="52"/>
      <c r="DK1759" s="52"/>
      <c r="DL1759" s="52"/>
      <c r="DM1759" s="52"/>
      <c r="DN1759" s="52"/>
      <c r="DO1759" s="52"/>
      <c r="DP1759" s="52"/>
      <c r="DQ1759" s="52"/>
      <c r="DR1759" s="52"/>
      <c r="DS1759" s="52"/>
      <c r="DT1759" s="52"/>
      <c r="DU1759" s="52"/>
      <c r="DV1759" s="52"/>
      <c r="DW1759" s="52"/>
      <c r="DX1759" s="52"/>
      <c r="DY1759" s="52"/>
    </row>
    <row r="1760" spans="1:129" x14ac:dyDescent="0.25">
      <c r="D1760" s="23">
        <v>5000</v>
      </c>
      <c r="E1760" s="2">
        <v>12</v>
      </c>
      <c r="F1760" s="2"/>
      <c r="G1760" s="10">
        <f>D1760/E1760</f>
        <v>416.66666666666669</v>
      </c>
      <c r="I1760" s="52"/>
      <c r="J1760" s="103"/>
      <c r="K1760" s="55"/>
      <c r="L1760" s="52"/>
      <c r="M1760" s="55"/>
      <c r="N1760" s="52"/>
      <c r="O1760" s="52"/>
      <c r="P1760" s="95"/>
      <c r="Q1760" s="52"/>
      <c r="R1760" s="52"/>
      <c r="S1760" s="52"/>
      <c r="T1760" s="52"/>
      <c r="U1760" s="52"/>
      <c r="V1760" s="52"/>
      <c r="W1760" s="52"/>
      <c r="X1760" s="52"/>
      <c r="Y1760" s="52"/>
      <c r="Z1760" s="52"/>
      <c r="AA1760" s="52"/>
      <c r="AB1760" s="52"/>
      <c r="AC1760" s="52"/>
      <c r="AD1760" s="52"/>
      <c r="AE1760" s="52"/>
      <c r="AF1760" s="52"/>
      <c r="AG1760" s="52"/>
      <c r="AH1760" s="52"/>
      <c r="AI1760" s="52"/>
      <c r="AJ1760" s="52"/>
      <c r="AK1760" s="52"/>
      <c r="AL1760" s="52"/>
      <c r="AM1760" s="52"/>
      <c r="AN1760" s="52"/>
      <c r="AO1760" s="52"/>
      <c r="AP1760" s="52"/>
      <c r="AQ1760" s="52"/>
      <c r="AR1760" s="52"/>
      <c r="AS1760" s="52"/>
      <c r="AT1760" s="52"/>
      <c r="AU1760" s="52"/>
      <c r="AV1760" s="52"/>
      <c r="AW1760" s="52"/>
      <c r="AX1760" s="52"/>
      <c r="AY1760" s="52"/>
      <c r="AZ1760" s="52"/>
      <c r="BA1760" s="52"/>
      <c r="BB1760" s="52"/>
      <c r="BC1760" s="52"/>
      <c r="BD1760" s="52"/>
      <c r="BE1760" s="52"/>
      <c r="BF1760" s="52"/>
      <c r="BG1760" s="52"/>
      <c r="BH1760" s="52"/>
      <c r="BI1760" s="52"/>
      <c r="BJ1760" s="52"/>
      <c r="BK1760" s="52"/>
      <c r="BL1760" s="52"/>
      <c r="BM1760" s="52"/>
      <c r="BN1760" s="52"/>
      <c r="BO1760" s="52"/>
      <c r="BP1760" s="52"/>
      <c r="BQ1760" s="52"/>
      <c r="BR1760" s="52"/>
      <c r="BS1760" s="52"/>
      <c r="BT1760" s="52"/>
      <c r="BU1760" s="52"/>
      <c r="BV1760" s="52"/>
      <c r="BW1760" s="52"/>
      <c r="BX1760" s="52"/>
      <c r="BY1760" s="52"/>
      <c r="BZ1760" s="52"/>
      <c r="CA1760" s="52"/>
      <c r="CB1760" s="52"/>
      <c r="CC1760" s="52"/>
      <c r="CD1760" s="52"/>
      <c r="CE1760" s="52"/>
      <c r="CF1760" s="52"/>
      <c r="CG1760" s="52"/>
      <c r="CH1760" s="52"/>
      <c r="CI1760" s="52"/>
      <c r="CJ1760" s="52"/>
      <c r="CK1760" s="52"/>
      <c r="CL1760" s="52"/>
      <c r="CM1760" s="52"/>
      <c r="CN1760" s="52"/>
      <c r="CO1760" s="52"/>
      <c r="CP1760" s="52"/>
      <c r="CQ1760" s="52"/>
      <c r="CR1760" s="52"/>
      <c r="CS1760" s="52"/>
      <c r="CT1760" s="52"/>
      <c r="CU1760" s="52"/>
      <c r="CV1760" s="52"/>
      <c r="CW1760" s="52"/>
      <c r="CX1760" s="52"/>
      <c r="CY1760" s="52"/>
      <c r="CZ1760" s="52"/>
      <c r="DA1760" s="52"/>
      <c r="DB1760" s="52"/>
      <c r="DC1760" s="52"/>
      <c r="DD1760" s="52"/>
      <c r="DE1760" s="52"/>
      <c r="DF1760" s="52"/>
      <c r="DG1760" s="52"/>
      <c r="DH1760" s="52"/>
      <c r="DI1760" s="52"/>
      <c r="DJ1760" s="52"/>
      <c r="DK1760" s="52"/>
      <c r="DL1760" s="52"/>
      <c r="DM1760" s="52"/>
      <c r="DN1760" s="52"/>
      <c r="DO1760" s="52"/>
      <c r="DP1760" s="52"/>
      <c r="DQ1760" s="52"/>
      <c r="DR1760" s="52"/>
      <c r="DS1760" s="52"/>
      <c r="DT1760" s="52"/>
      <c r="DU1760" s="52"/>
      <c r="DV1760" s="52"/>
      <c r="DW1760" s="52"/>
      <c r="DX1760" s="52"/>
      <c r="DY1760" s="52"/>
    </row>
    <row r="1761" spans="1:129" x14ac:dyDescent="0.25">
      <c r="A1761" s="20"/>
      <c r="B1761" s="50" t="s">
        <v>1</v>
      </c>
      <c r="C1761" s="50"/>
      <c r="D1761" s="24" t="s">
        <v>2</v>
      </c>
      <c r="E1761" s="25"/>
      <c r="F1761" s="31" t="s">
        <v>3</v>
      </c>
      <c r="G1761" s="26"/>
      <c r="H1761" s="20"/>
      <c r="I1761" s="52"/>
      <c r="J1761" s="103"/>
      <c r="K1761" s="55"/>
      <c r="L1761" s="52"/>
      <c r="M1761" s="55"/>
      <c r="N1761" s="52"/>
      <c r="O1761" s="52"/>
      <c r="P1761" s="95"/>
      <c r="Q1761" s="52"/>
      <c r="R1761" s="52"/>
      <c r="S1761" s="52"/>
      <c r="T1761" s="52"/>
      <c r="U1761" s="52"/>
      <c r="V1761" s="52"/>
      <c r="W1761" s="52"/>
      <c r="X1761" s="52"/>
      <c r="Y1761" s="52"/>
      <c r="Z1761" s="52"/>
      <c r="AA1761" s="52"/>
      <c r="AB1761" s="52"/>
      <c r="AC1761" s="52"/>
      <c r="AD1761" s="52"/>
      <c r="AE1761" s="52"/>
      <c r="AF1761" s="52"/>
      <c r="AG1761" s="52"/>
      <c r="AH1761" s="52"/>
      <c r="AI1761" s="52"/>
      <c r="AJ1761" s="52"/>
      <c r="AK1761" s="52"/>
      <c r="AL1761" s="52"/>
      <c r="AM1761" s="52"/>
      <c r="AN1761" s="52"/>
      <c r="AO1761" s="52"/>
      <c r="AP1761" s="52"/>
      <c r="AQ1761" s="52"/>
      <c r="AR1761" s="52"/>
      <c r="AS1761" s="52"/>
      <c r="AT1761" s="52"/>
      <c r="AU1761" s="52"/>
      <c r="AV1761" s="52"/>
      <c r="AW1761" s="52"/>
      <c r="AX1761" s="52"/>
      <c r="AY1761" s="52"/>
      <c r="AZ1761" s="52"/>
      <c r="BA1761" s="52"/>
      <c r="BB1761" s="52"/>
      <c r="BC1761" s="52"/>
      <c r="BD1761" s="52"/>
      <c r="BE1761" s="52"/>
      <c r="BF1761" s="52"/>
      <c r="BG1761" s="52"/>
      <c r="BH1761" s="52"/>
      <c r="BI1761" s="52"/>
      <c r="BJ1761" s="52"/>
      <c r="BK1761" s="52"/>
      <c r="BL1761" s="52"/>
      <c r="BM1761" s="52"/>
      <c r="BN1761" s="52"/>
      <c r="BO1761" s="52"/>
      <c r="BP1761" s="52"/>
      <c r="BQ1761" s="52"/>
      <c r="BR1761" s="52"/>
      <c r="BS1761" s="52"/>
      <c r="BT1761" s="52"/>
      <c r="BU1761" s="52"/>
      <c r="BV1761" s="52"/>
      <c r="BW1761" s="52"/>
      <c r="BX1761" s="52"/>
      <c r="BY1761" s="52"/>
      <c r="BZ1761" s="52"/>
      <c r="CA1761" s="52"/>
      <c r="CB1761" s="52"/>
      <c r="CC1761" s="52"/>
      <c r="CD1761" s="52"/>
      <c r="CE1761" s="52"/>
      <c r="CF1761" s="52"/>
      <c r="CG1761" s="52"/>
      <c r="CH1761" s="52"/>
      <c r="CI1761" s="52"/>
      <c r="CJ1761" s="52"/>
      <c r="CK1761" s="52"/>
      <c r="CL1761" s="52"/>
      <c r="CM1761" s="52"/>
      <c r="CN1761" s="52"/>
      <c r="CO1761" s="52"/>
      <c r="CP1761" s="52"/>
      <c r="CQ1761" s="52"/>
      <c r="CR1761" s="52"/>
      <c r="CS1761" s="52"/>
      <c r="CT1761" s="52"/>
      <c r="CU1761" s="52"/>
      <c r="CV1761" s="52"/>
      <c r="CW1761" s="52"/>
      <c r="CX1761" s="52"/>
      <c r="CY1761" s="52"/>
      <c r="CZ1761" s="52"/>
      <c r="DA1761" s="52"/>
      <c r="DB1761" s="52"/>
      <c r="DC1761" s="52"/>
      <c r="DD1761" s="52"/>
      <c r="DE1761" s="52"/>
      <c r="DF1761" s="52"/>
      <c r="DG1761" s="52"/>
      <c r="DH1761" s="52"/>
      <c r="DI1761" s="52"/>
      <c r="DJ1761" s="52"/>
      <c r="DK1761" s="52"/>
      <c r="DL1761" s="52"/>
      <c r="DM1761" s="52"/>
      <c r="DN1761" s="52"/>
      <c r="DO1761" s="52"/>
      <c r="DP1761" s="52"/>
      <c r="DQ1761" s="52"/>
      <c r="DR1761" s="52"/>
      <c r="DS1761" s="52"/>
      <c r="DT1761" s="52"/>
      <c r="DU1761" s="52"/>
      <c r="DV1761" s="52"/>
      <c r="DW1761" s="52"/>
      <c r="DX1761" s="52"/>
      <c r="DY1761" s="52"/>
    </row>
    <row r="1762" spans="1:129" x14ac:dyDescent="0.25">
      <c r="A1762" s="19" t="s">
        <v>4</v>
      </c>
      <c r="B1762" s="5">
        <v>416</v>
      </c>
      <c r="D1762" s="5">
        <f>B1762-F1762</f>
        <v>416</v>
      </c>
      <c r="F1762" s="5">
        <f>SUM(J1762:BL1762)</f>
        <v>0</v>
      </c>
      <c r="I1762" s="52"/>
      <c r="J1762" s="103"/>
      <c r="K1762" s="55"/>
      <c r="L1762" s="52"/>
      <c r="M1762" s="55"/>
      <c r="N1762" s="52"/>
      <c r="O1762" s="52"/>
      <c r="P1762" s="95"/>
      <c r="Q1762" s="52"/>
      <c r="R1762" s="52"/>
      <c r="S1762" s="52"/>
      <c r="T1762" s="52"/>
      <c r="U1762" s="52"/>
      <c r="V1762" s="52"/>
      <c r="W1762" s="52"/>
      <c r="X1762" s="52"/>
      <c r="Y1762" s="52"/>
      <c r="Z1762" s="52"/>
      <c r="AA1762" s="52"/>
      <c r="AB1762" s="52"/>
      <c r="AC1762" s="52"/>
      <c r="AD1762" s="52"/>
      <c r="AE1762" s="52"/>
      <c r="AF1762" s="52"/>
      <c r="AG1762" s="52"/>
      <c r="AH1762" s="52"/>
      <c r="AI1762" s="52"/>
      <c r="AJ1762" s="52"/>
      <c r="AK1762" s="52"/>
      <c r="AL1762" s="52"/>
      <c r="AM1762" s="52"/>
      <c r="AN1762" s="52"/>
      <c r="AO1762" s="52"/>
      <c r="AP1762" s="52"/>
      <c r="AQ1762" s="52"/>
      <c r="AR1762" s="52"/>
      <c r="AS1762" s="52"/>
      <c r="AT1762" s="52"/>
      <c r="AU1762" s="52"/>
      <c r="AV1762" s="52"/>
      <c r="AW1762" s="52"/>
      <c r="AX1762" s="52"/>
      <c r="AY1762" s="52"/>
      <c r="AZ1762" s="52"/>
      <c r="BA1762" s="52"/>
      <c r="BB1762" s="52"/>
      <c r="BC1762" s="52"/>
      <c r="BD1762" s="52"/>
      <c r="BE1762" s="52"/>
      <c r="BF1762" s="52"/>
      <c r="BG1762" s="52"/>
      <c r="BH1762" s="52"/>
      <c r="BI1762" s="52"/>
      <c r="BJ1762" s="52"/>
      <c r="BK1762" s="52"/>
      <c r="BL1762" s="52"/>
      <c r="BM1762" s="52"/>
      <c r="BN1762" s="52"/>
      <c r="BO1762" s="52"/>
      <c r="BP1762" s="52"/>
      <c r="BQ1762" s="52"/>
      <c r="BR1762" s="52"/>
      <c r="BS1762" s="52"/>
      <c r="BT1762" s="52"/>
      <c r="BU1762" s="52"/>
      <c r="BV1762" s="52"/>
      <c r="BW1762" s="52"/>
      <c r="BX1762" s="52"/>
      <c r="BY1762" s="52"/>
      <c r="BZ1762" s="52"/>
      <c r="CA1762" s="52"/>
      <c r="CB1762" s="52"/>
      <c r="CC1762" s="52"/>
      <c r="CD1762" s="52"/>
      <c r="CE1762" s="52"/>
      <c r="CF1762" s="52"/>
      <c r="CG1762" s="52"/>
      <c r="CH1762" s="52"/>
      <c r="CI1762" s="52"/>
      <c r="CJ1762" s="52"/>
      <c r="CK1762" s="52"/>
      <c r="CL1762" s="52"/>
      <c r="CM1762" s="52"/>
      <c r="CN1762" s="52"/>
      <c r="CO1762" s="52"/>
      <c r="CP1762" s="52"/>
      <c r="CQ1762" s="52"/>
      <c r="CR1762" s="52"/>
      <c r="CS1762" s="52"/>
      <c r="CT1762" s="52"/>
      <c r="CU1762" s="52"/>
      <c r="CV1762" s="52"/>
      <c r="CW1762" s="52"/>
      <c r="CX1762" s="52"/>
      <c r="CY1762" s="52"/>
      <c r="CZ1762" s="52"/>
      <c r="DA1762" s="52"/>
      <c r="DB1762" s="52"/>
      <c r="DC1762" s="52"/>
      <c r="DD1762" s="52"/>
      <c r="DE1762" s="52"/>
      <c r="DF1762" s="52"/>
      <c r="DG1762" s="52"/>
      <c r="DH1762" s="52"/>
      <c r="DI1762" s="52"/>
      <c r="DJ1762" s="52"/>
      <c r="DK1762" s="52"/>
      <c r="DL1762" s="52"/>
      <c r="DM1762" s="52"/>
      <c r="DN1762" s="52"/>
      <c r="DO1762" s="52"/>
      <c r="DP1762" s="52"/>
      <c r="DQ1762" s="52"/>
      <c r="DR1762" s="52"/>
      <c r="DS1762" s="52"/>
      <c r="DT1762" s="52"/>
      <c r="DU1762" s="52"/>
      <c r="DV1762" s="52"/>
      <c r="DW1762" s="52"/>
      <c r="DX1762" s="52"/>
      <c r="DY1762" s="52"/>
    </row>
    <row r="1763" spans="1:129" x14ac:dyDescent="0.25">
      <c r="A1763" s="19" t="s">
        <v>5</v>
      </c>
      <c r="B1763" s="5">
        <v>416</v>
      </c>
      <c r="D1763" s="5">
        <f t="shared" ref="D1763:D1773" si="275">B1763-F1763</f>
        <v>416</v>
      </c>
      <c r="F1763" s="5">
        <f t="shared" ref="F1763:F1773" si="276">SUM(J1763:BL1763)</f>
        <v>0</v>
      </c>
      <c r="I1763" s="52"/>
      <c r="J1763" s="103"/>
      <c r="K1763" s="55"/>
      <c r="L1763" s="52"/>
      <c r="M1763" s="55"/>
      <c r="N1763" s="52"/>
      <c r="O1763" s="52"/>
      <c r="P1763" s="95"/>
      <c r="Q1763" s="52"/>
      <c r="R1763" s="52"/>
      <c r="S1763" s="52"/>
      <c r="T1763" s="52"/>
      <c r="U1763" s="52"/>
      <c r="V1763" s="52"/>
      <c r="W1763" s="52"/>
      <c r="X1763" s="52"/>
      <c r="Y1763" s="52"/>
      <c r="Z1763" s="52"/>
      <c r="AA1763" s="52"/>
      <c r="AB1763" s="52"/>
      <c r="AC1763" s="52"/>
      <c r="AD1763" s="52"/>
      <c r="AE1763" s="52"/>
      <c r="AF1763" s="52"/>
      <c r="AG1763" s="52"/>
      <c r="AH1763" s="52"/>
      <c r="AI1763" s="52"/>
      <c r="AJ1763" s="52"/>
      <c r="AK1763" s="52"/>
      <c r="AL1763" s="52"/>
      <c r="AM1763" s="52"/>
      <c r="AN1763" s="52"/>
      <c r="AO1763" s="52"/>
      <c r="AP1763" s="52"/>
      <c r="AQ1763" s="52"/>
      <c r="AR1763" s="52"/>
      <c r="AS1763" s="52"/>
      <c r="AT1763" s="52"/>
      <c r="AU1763" s="52"/>
      <c r="AV1763" s="52"/>
      <c r="AW1763" s="52"/>
      <c r="AX1763" s="52"/>
      <c r="AY1763" s="52"/>
      <c r="AZ1763" s="52"/>
      <c r="BA1763" s="52"/>
      <c r="BB1763" s="52"/>
      <c r="BC1763" s="52"/>
      <c r="BD1763" s="52"/>
      <c r="BE1763" s="52"/>
      <c r="BF1763" s="52"/>
      <c r="BG1763" s="52"/>
      <c r="BH1763" s="52"/>
      <c r="BI1763" s="52"/>
      <c r="BJ1763" s="52"/>
      <c r="BK1763" s="52"/>
      <c r="BL1763" s="52"/>
      <c r="BM1763" s="52"/>
      <c r="BN1763" s="52"/>
      <c r="BO1763" s="52"/>
      <c r="BP1763" s="52"/>
      <c r="BQ1763" s="52"/>
      <c r="BR1763" s="52"/>
      <c r="BS1763" s="52"/>
      <c r="BT1763" s="52"/>
      <c r="BU1763" s="52"/>
      <c r="BV1763" s="52"/>
      <c r="BW1763" s="52"/>
      <c r="BX1763" s="52"/>
      <c r="BY1763" s="52"/>
      <c r="BZ1763" s="52"/>
      <c r="CA1763" s="52"/>
      <c r="CB1763" s="52"/>
      <c r="CC1763" s="52"/>
      <c r="CD1763" s="52"/>
      <c r="CE1763" s="52"/>
      <c r="CF1763" s="52"/>
      <c r="CG1763" s="52"/>
      <c r="CH1763" s="52"/>
      <c r="CI1763" s="52"/>
      <c r="CJ1763" s="52"/>
      <c r="CK1763" s="52"/>
      <c r="CL1763" s="52"/>
      <c r="CM1763" s="52"/>
      <c r="CN1763" s="52"/>
      <c r="CO1763" s="52"/>
      <c r="CP1763" s="52"/>
      <c r="CQ1763" s="52"/>
      <c r="CR1763" s="52"/>
      <c r="CS1763" s="52"/>
      <c r="CT1763" s="52"/>
      <c r="CU1763" s="52"/>
      <c r="CV1763" s="52"/>
      <c r="CW1763" s="52"/>
      <c r="CX1763" s="52"/>
      <c r="CY1763" s="52"/>
      <c r="CZ1763" s="52"/>
      <c r="DA1763" s="52"/>
      <c r="DB1763" s="52"/>
      <c r="DC1763" s="52"/>
      <c r="DD1763" s="52"/>
      <c r="DE1763" s="52"/>
      <c r="DF1763" s="52"/>
      <c r="DG1763" s="52"/>
      <c r="DH1763" s="52"/>
      <c r="DI1763" s="52"/>
      <c r="DJ1763" s="52"/>
      <c r="DK1763" s="52"/>
      <c r="DL1763" s="52"/>
      <c r="DM1763" s="52"/>
      <c r="DN1763" s="52"/>
      <c r="DO1763" s="52"/>
      <c r="DP1763" s="52"/>
      <c r="DQ1763" s="52"/>
      <c r="DR1763" s="52"/>
      <c r="DS1763" s="52"/>
      <c r="DT1763" s="52"/>
      <c r="DU1763" s="52"/>
      <c r="DV1763" s="52"/>
      <c r="DW1763" s="52"/>
      <c r="DX1763" s="52"/>
      <c r="DY1763" s="52"/>
    </row>
    <row r="1764" spans="1:129" x14ac:dyDescent="0.25">
      <c r="A1764" s="19" t="s">
        <v>6</v>
      </c>
      <c r="B1764" s="5">
        <v>416</v>
      </c>
      <c r="D1764" s="5">
        <f t="shared" si="275"/>
        <v>416</v>
      </c>
      <c r="F1764" s="5">
        <f t="shared" si="276"/>
        <v>0</v>
      </c>
      <c r="I1764" s="52"/>
      <c r="J1764" s="103"/>
      <c r="K1764" s="55"/>
      <c r="L1764" s="55"/>
      <c r="M1764" s="55"/>
      <c r="N1764" s="52"/>
      <c r="O1764" s="52"/>
      <c r="P1764" s="95"/>
      <c r="Q1764" s="52"/>
      <c r="R1764" s="52"/>
      <c r="S1764" s="52"/>
      <c r="T1764" s="52"/>
      <c r="U1764" s="52"/>
      <c r="V1764" s="52"/>
      <c r="W1764" s="52"/>
      <c r="X1764" s="52"/>
      <c r="Y1764" s="52"/>
      <c r="Z1764" s="52"/>
      <c r="AA1764" s="52"/>
      <c r="AB1764" s="52"/>
      <c r="AC1764" s="52"/>
      <c r="AD1764" s="52"/>
      <c r="AE1764" s="52"/>
      <c r="AF1764" s="52"/>
      <c r="AG1764" s="52"/>
      <c r="AH1764" s="52"/>
      <c r="AI1764" s="52"/>
      <c r="AJ1764" s="52"/>
      <c r="AK1764" s="52"/>
      <c r="AL1764" s="52"/>
      <c r="AM1764" s="52"/>
      <c r="AN1764" s="52"/>
      <c r="AO1764" s="52"/>
      <c r="AP1764" s="52"/>
      <c r="AQ1764" s="52"/>
      <c r="AR1764" s="52"/>
      <c r="AS1764" s="52"/>
      <c r="AT1764" s="52"/>
      <c r="AU1764" s="52"/>
      <c r="AV1764" s="52"/>
      <c r="AW1764" s="52"/>
      <c r="AX1764" s="52"/>
      <c r="AY1764" s="52"/>
      <c r="AZ1764" s="52"/>
      <c r="BA1764" s="52"/>
      <c r="BB1764" s="52"/>
      <c r="BC1764" s="52"/>
      <c r="BD1764" s="52"/>
      <c r="BE1764" s="52"/>
      <c r="BF1764" s="52"/>
      <c r="BG1764" s="52"/>
      <c r="BH1764" s="52"/>
      <c r="BI1764" s="52"/>
      <c r="BJ1764" s="52"/>
      <c r="BK1764" s="52"/>
      <c r="BL1764" s="52"/>
      <c r="BM1764" s="52"/>
      <c r="BN1764" s="52"/>
      <c r="BO1764" s="52"/>
      <c r="BP1764" s="52"/>
      <c r="BQ1764" s="52"/>
      <c r="BR1764" s="52"/>
      <c r="BS1764" s="52"/>
      <c r="BT1764" s="52"/>
      <c r="BU1764" s="52"/>
      <c r="BV1764" s="52"/>
      <c r="BW1764" s="52"/>
      <c r="BX1764" s="52"/>
      <c r="BY1764" s="52"/>
      <c r="BZ1764" s="52"/>
      <c r="CA1764" s="52"/>
      <c r="CB1764" s="52"/>
      <c r="CC1764" s="52"/>
      <c r="CD1764" s="52"/>
      <c r="CE1764" s="52"/>
      <c r="CF1764" s="52"/>
      <c r="CG1764" s="52"/>
      <c r="CH1764" s="52"/>
      <c r="CI1764" s="52"/>
      <c r="CJ1764" s="52"/>
      <c r="CK1764" s="52"/>
      <c r="CL1764" s="52"/>
      <c r="CM1764" s="52"/>
      <c r="CN1764" s="52"/>
      <c r="CO1764" s="52"/>
      <c r="CP1764" s="52"/>
      <c r="CQ1764" s="52"/>
      <c r="CR1764" s="52"/>
      <c r="CS1764" s="52"/>
      <c r="CT1764" s="52"/>
      <c r="CU1764" s="52"/>
      <c r="CV1764" s="52"/>
      <c r="CW1764" s="52"/>
      <c r="CX1764" s="52"/>
      <c r="CY1764" s="52"/>
      <c r="CZ1764" s="52"/>
      <c r="DA1764" s="52"/>
      <c r="DB1764" s="52"/>
      <c r="DC1764" s="52"/>
      <c r="DD1764" s="52"/>
      <c r="DE1764" s="52"/>
      <c r="DF1764" s="52"/>
      <c r="DG1764" s="52"/>
      <c r="DH1764" s="52"/>
      <c r="DI1764" s="52"/>
      <c r="DJ1764" s="52"/>
      <c r="DK1764" s="52"/>
      <c r="DL1764" s="52"/>
      <c r="DM1764" s="52"/>
      <c r="DN1764" s="52"/>
      <c r="DO1764" s="52"/>
      <c r="DP1764" s="52"/>
      <c r="DQ1764" s="52"/>
      <c r="DR1764" s="52"/>
      <c r="DS1764" s="52"/>
      <c r="DT1764" s="52"/>
      <c r="DU1764" s="52"/>
      <c r="DV1764" s="52"/>
      <c r="DW1764" s="52"/>
      <c r="DX1764" s="52"/>
      <c r="DY1764" s="52"/>
    </row>
    <row r="1765" spans="1:129" x14ac:dyDescent="0.25">
      <c r="A1765" s="19" t="s">
        <v>7</v>
      </c>
      <c r="B1765" s="5">
        <v>416</v>
      </c>
      <c r="D1765" s="5">
        <f t="shared" si="275"/>
        <v>416</v>
      </c>
      <c r="F1765" s="5">
        <f t="shared" si="276"/>
        <v>0</v>
      </c>
      <c r="I1765" s="52"/>
      <c r="J1765" s="105"/>
      <c r="K1765" s="55"/>
      <c r="L1765" s="55"/>
      <c r="M1765" s="55"/>
      <c r="N1765" s="52"/>
      <c r="O1765" s="52"/>
      <c r="P1765" s="95"/>
      <c r="Q1765" s="52"/>
      <c r="R1765" s="52"/>
      <c r="S1765" s="52"/>
      <c r="T1765" s="52"/>
      <c r="U1765" s="55"/>
      <c r="V1765" s="52"/>
      <c r="W1765" s="52"/>
      <c r="X1765" s="52"/>
      <c r="Y1765" s="52"/>
      <c r="Z1765" s="52"/>
      <c r="AA1765" s="52"/>
      <c r="AB1765" s="52"/>
      <c r="AC1765" s="52"/>
      <c r="AD1765" s="52"/>
      <c r="AE1765" s="52"/>
      <c r="AF1765" s="52"/>
      <c r="AG1765" s="52"/>
      <c r="AH1765" s="52"/>
      <c r="AI1765" s="52"/>
      <c r="AJ1765" s="52"/>
      <c r="AK1765" s="52"/>
      <c r="AL1765" s="52"/>
      <c r="AM1765" s="52"/>
      <c r="AN1765" s="52"/>
      <c r="AO1765" s="52"/>
      <c r="AP1765" s="52"/>
      <c r="AQ1765" s="52"/>
      <c r="AR1765" s="52"/>
      <c r="AS1765" s="52"/>
      <c r="AT1765" s="52"/>
      <c r="AU1765" s="52"/>
      <c r="AV1765" s="52"/>
      <c r="AW1765" s="52"/>
      <c r="AX1765" s="52"/>
      <c r="AY1765" s="52"/>
      <c r="AZ1765" s="52"/>
      <c r="BA1765" s="52"/>
      <c r="BB1765" s="52"/>
      <c r="BC1765" s="52"/>
      <c r="BD1765" s="52"/>
      <c r="BE1765" s="52"/>
      <c r="BF1765" s="52"/>
      <c r="BG1765" s="52"/>
      <c r="BH1765" s="52"/>
      <c r="BI1765" s="52"/>
      <c r="BJ1765" s="52"/>
      <c r="BK1765" s="52"/>
      <c r="BL1765" s="52"/>
      <c r="BM1765" s="52"/>
      <c r="BN1765" s="52"/>
      <c r="BO1765" s="52"/>
      <c r="BP1765" s="52"/>
      <c r="BQ1765" s="52"/>
      <c r="BR1765" s="52"/>
      <c r="BS1765" s="52"/>
      <c r="BT1765" s="52"/>
      <c r="BU1765" s="52"/>
      <c r="BV1765" s="52"/>
      <c r="BW1765" s="52"/>
      <c r="BX1765" s="52"/>
      <c r="BY1765" s="52"/>
      <c r="BZ1765" s="52"/>
      <c r="CA1765" s="52"/>
      <c r="CB1765" s="52"/>
      <c r="CC1765" s="52"/>
      <c r="CD1765" s="52"/>
      <c r="CE1765" s="52"/>
      <c r="CF1765" s="52"/>
      <c r="CG1765" s="52"/>
      <c r="CH1765" s="52"/>
      <c r="CI1765" s="52"/>
      <c r="CJ1765" s="52"/>
      <c r="CK1765" s="52"/>
      <c r="CL1765" s="52"/>
      <c r="CM1765" s="52"/>
      <c r="CN1765" s="52"/>
      <c r="CO1765" s="52"/>
      <c r="CP1765" s="52"/>
      <c r="CQ1765" s="52"/>
      <c r="CR1765" s="52"/>
      <c r="CS1765" s="52"/>
      <c r="CT1765" s="52"/>
      <c r="CU1765" s="52"/>
      <c r="CV1765" s="52"/>
      <c r="CW1765" s="52"/>
      <c r="CX1765" s="52"/>
      <c r="CY1765" s="52"/>
      <c r="CZ1765" s="52"/>
      <c r="DA1765" s="52"/>
      <c r="DB1765" s="52"/>
      <c r="DC1765" s="52"/>
      <c r="DD1765" s="52"/>
      <c r="DE1765" s="52"/>
      <c r="DF1765" s="52"/>
      <c r="DG1765" s="52"/>
      <c r="DH1765" s="52"/>
      <c r="DI1765" s="52"/>
      <c r="DJ1765" s="52"/>
      <c r="DK1765" s="52"/>
      <c r="DL1765" s="52"/>
      <c r="DM1765" s="52"/>
      <c r="DN1765" s="52"/>
      <c r="DO1765" s="52"/>
      <c r="DP1765" s="52"/>
      <c r="DQ1765" s="52"/>
      <c r="DR1765" s="52"/>
      <c r="DS1765" s="52"/>
      <c r="DT1765" s="52"/>
      <c r="DU1765" s="52"/>
      <c r="DV1765" s="52"/>
      <c r="DW1765" s="52"/>
      <c r="DX1765" s="52"/>
      <c r="DY1765" s="52"/>
    </row>
    <row r="1766" spans="1:129" x14ac:dyDescent="0.25">
      <c r="A1766" s="19" t="s">
        <v>55</v>
      </c>
      <c r="B1766" s="106">
        <v>417</v>
      </c>
      <c r="D1766" s="5">
        <f t="shared" si="275"/>
        <v>417</v>
      </c>
      <c r="F1766" s="5">
        <f t="shared" si="276"/>
        <v>0</v>
      </c>
      <c r="I1766" s="52"/>
      <c r="J1766" s="103"/>
      <c r="K1766" s="55"/>
      <c r="L1766" s="52"/>
      <c r="M1766" s="55"/>
      <c r="N1766" s="52"/>
      <c r="O1766" s="52"/>
      <c r="P1766" s="95"/>
      <c r="Q1766" s="52"/>
      <c r="R1766" s="52"/>
      <c r="S1766" s="52"/>
      <c r="T1766" s="52"/>
      <c r="U1766" s="52"/>
      <c r="V1766" s="52"/>
      <c r="W1766" s="52"/>
      <c r="X1766" s="52"/>
      <c r="Y1766" s="52"/>
      <c r="Z1766" s="52"/>
      <c r="AA1766" s="52"/>
      <c r="AB1766" s="52"/>
      <c r="AC1766" s="52"/>
      <c r="AD1766" s="52"/>
      <c r="AE1766" s="52"/>
      <c r="AF1766" s="52"/>
      <c r="AG1766" s="52"/>
      <c r="AH1766" s="52"/>
      <c r="AI1766" s="52"/>
      <c r="AJ1766" s="52"/>
      <c r="AK1766" s="52"/>
      <c r="AL1766" s="52"/>
      <c r="AM1766" s="52"/>
      <c r="AN1766" s="52"/>
      <c r="AO1766" s="52"/>
      <c r="AP1766" s="52"/>
      <c r="AQ1766" s="52"/>
      <c r="AR1766" s="52"/>
      <c r="AS1766" s="52"/>
      <c r="AT1766" s="52"/>
      <c r="AU1766" s="52"/>
      <c r="AV1766" s="52"/>
      <c r="AW1766" s="52"/>
      <c r="AX1766" s="52"/>
      <c r="AY1766" s="52"/>
      <c r="AZ1766" s="52"/>
      <c r="BA1766" s="52"/>
      <c r="BB1766" s="52"/>
      <c r="BC1766" s="52"/>
      <c r="BD1766" s="52"/>
      <c r="BE1766" s="52"/>
      <c r="BF1766" s="52"/>
      <c r="BG1766" s="52"/>
      <c r="BH1766" s="52"/>
      <c r="BI1766" s="52"/>
      <c r="BJ1766" s="52"/>
      <c r="BK1766" s="52"/>
      <c r="BL1766" s="52"/>
      <c r="BM1766" s="52"/>
      <c r="BN1766" s="52"/>
      <c r="BO1766" s="52"/>
      <c r="BP1766" s="52"/>
      <c r="BQ1766" s="52"/>
      <c r="BR1766" s="52"/>
      <c r="BS1766" s="52"/>
      <c r="BT1766" s="52"/>
      <c r="BU1766" s="52"/>
      <c r="BV1766" s="52"/>
      <c r="BW1766" s="52"/>
      <c r="BX1766" s="52"/>
      <c r="BY1766" s="52"/>
      <c r="BZ1766" s="52"/>
      <c r="CA1766" s="52"/>
      <c r="CB1766" s="52"/>
      <c r="CC1766" s="52"/>
      <c r="CD1766" s="52"/>
      <c r="CE1766" s="52"/>
      <c r="CF1766" s="52"/>
      <c r="CG1766" s="52"/>
      <c r="CH1766" s="52"/>
      <c r="CI1766" s="52"/>
      <c r="CJ1766" s="52"/>
      <c r="CK1766" s="52"/>
      <c r="CL1766" s="52"/>
      <c r="CM1766" s="52"/>
      <c r="CN1766" s="52"/>
      <c r="CO1766" s="52"/>
      <c r="CP1766" s="52"/>
      <c r="CQ1766" s="52"/>
      <c r="CR1766" s="52"/>
      <c r="CS1766" s="52"/>
      <c r="CT1766" s="52"/>
      <c r="CU1766" s="52"/>
      <c r="CV1766" s="52"/>
      <c r="CW1766" s="52"/>
      <c r="CX1766" s="52"/>
      <c r="CY1766" s="52"/>
      <c r="CZ1766" s="52"/>
      <c r="DA1766" s="52"/>
      <c r="DB1766" s="52"/>
      <c r="DC1766" s="52"/>
      <c r="DD1766" s="52"/>
      <c r="DE1766" s="52"/>
      <c r="DF1766" s="52"/>
      <c r="DG1766" s="52"/>
      <c r="DH1766" s="52"/>
      <c r="DI1766" s="52"/>
      <c r="DJ1766" s="52"/>
      <c r="DK1766" s="52"/>
      <c r="DL1766" s="52"/>
      <c r="DM1766" s="52"/>
      <c r="DN1766" s="52"/>
      <c r="DO1766" s="52"/>
      <c r="DP1766" s="52"/>
      <c r="DQ1766" s="52"/>
      <c r="DR1766" s="52"/>
      <c r="DS1766" s="52"/>
      <c r="DT1766" s="52"/>
      <c r="DU1766" s="52"/>
      <c r="DV1766" s="52"/>
      <c r="DW1766" s="52"/>
      <c r="DX1766" s="52"/>
      <c r="DY1766" s="52"/>
    </row>
    <row r="1767" spans="1:129" x14ac:dyDescent="0.25">
      <c r="A1767" t="s">
        <v>9</v>
      </c>
      <c r="B1767" s="5">
        <v>417</v>
      </c>
      <c r="D1767" s="5">
        <f t="shared" si="275"/>
        <v>-2333</v>
      </c>
      <c r="F1767" s="5">
        <f t="shared" si="276"/>
        <v>2750</v>
      </c>
      <c r="I1767" s="52"/>
      <c r="J1767" s="103"/>
      <c r="K1767" s="55"/>
      <c r="L1767" s="52"/>
      <c r="M1767" s="55">
        <f>2750</f>
        <v>2750</v>
      </c>
      <c r="N1767" s="52"/>
      <c r="O1767" s="52"/>
      <c r="P1767" s="95"/>
      <c r="Q1767" s="52"/>
      <c r="R1767" s="52"/>
      <c r="S1767" s="52"/>
      <c r="T1767" s="52"/>
      <c r="U1767" s="52"/>
      <c r="V1767" s="52"/>
      <c r="W1767" s="52"/>
      <c r="X1767" s="52"/>
      <c r="Y1767" s="52"/>
      <c r="Z1767" s="52"/>
      <c r="AA1767" s="52"/>
      <c r="AB1767" s="52"/>
      <c r="AC1767" s="52"/>
      <c r="AD1767" s="52"/>
      <c r="AE1767" s="52"/>
      <c r="AF1767" s="52"/>
      <c r="AG1767" s="52"/>
      <c r="AH1767" s="52"/>
      <c r="AI1767" s="52"/>
      <c r="AJ1767" s="52"/>
      <c r="AK1767" s="52"/>
      <c r="AL1767" s="52"/>
      <c r="AM1767" s="52"/>
      <c r="AN1767" s="52"/>
      <c r="AO1767" s="52"/>
      <c r="AP1767" s="52"/>
      <c r="AQ1767" s="52"/>
      <c r="AR1767" s="52"/>
      <c r="AS1767" s="52"/>
      <c r="AT1767" s="52"/>
      <c r="AU1767" s="52"/>
      <c r="AV1767" s="52"/>
      <c r="AW1767" s="52"/>
      <c r="AX1767" s="52"/>
      <c r="AY1767" s="52"/>
      <c r="AZ1767" s="52"/>
      <c r="BA1767" s="52"/>
      <c r="BB1767" s="52"/>
      <c r="BC1767" s="52"/>
      <c r="BD1767" s="52"/>
      <c r="BE1767" s="52"/>
      <c r="BF1767" s="52"/>
      <c r="BG1767" s="52"/>
      <c r="BH1767" s="52"/>
      <c r="BI1767" s="52"/>
      <c r="BJ1767" s="52"/>
      <c r="BK1767" s="52"/>
      <c r="BL1767" s="52"/>
      <c r="BM1767" s="52"/>
      <c r="BN1767" s="52"/>
      <c r="BO1767" s="52"/>
      <c r="BP1767" s="52"/>
      <c r="BQ1767" s="52"/>
      <c r="BR1767" s="52"/>
      <c r="BS1767" s="52"/>
      <c r="BT1767" s="52"/>
      <c r="BU1767" s="52"/>
      <c r="BV1767" s="52"/>
      <c r="BW1767" s="52"/>
      <c r="BX1767" s="52"/>
      <c r="BY1767" s="52"/>
      <c r="BZ1767" s="52"/>
      <c r="CA1767" s="52"/>
      <c r="CB1767" s="52"/>
      <c r="CC1767" s="52"/>
      <c r="CD1767" s="52"/>
      <c r="CE1767" s="52"/>
      <c r="CF1767" s="52"/>
      <c r="CG1767" s="52"/>
      <c r="CH1767" s="52"/>
      <c r="CI1767" s="52"/>
      <c r="CJ1767" s="52"/>
      <c r="CK1767" s="52"/>
      <c r="CL1767" s="52"/>
      <c r="CM1767" s="52"/>
      <c r="CN1767" s="52"/>
      <c r="CO1767" s="52"/>
      <c r="CP1767" s="52"/>
      <c r="CQ1767" s="52"/>
      <c r="CR1767" s="52"/>
      <c r="CS1767" s="52"/>
      <c r="CT1767" s="52"/>
      <c r="CU1767" s="52"/>
      <c r="CV1767" s="52"/>
      <c r="CW1767" s="52"/>
      <c r="CX1767" s="52"/>
      <c r="CY1767" s="52"/>
      <c r="CZ1767" s="52"/>
      <c r="DA1767" s="52"/>
      <c r="DB1767" s="52"/>
      <c r="DC1767" s="52"/>
      <c r="DD1767" s="52"/>
      <c r="DE1767" s="52"/>
      <c r="DF1767" s="52"/>
      <c r="DG1767" s="52"/>
      <c r="DH1767" s="52"/>
      <c r="DI1767" s="52"/>
      <c r="DJ1767" s="52"/>
      <c r="DK1767" s="52"/>
      <c r="DL1767" s="52"/>
      <c r="DM1767" s="52"/>
      <c r="DN1767" s="52"/>
      <c r="DO1767" s="52"/>
      <c r="DP1767" s="52"/>
      <c r="DQ1767" s="52"/>
      <c r="DR1767" s="52"/>
      <c r="DS1767" s="52"/>
      <c r="DT1767" s="52"/>
      <c r="DU1767" s="52"/>
      <c r="DV1767" s="52"/>
      <c r="DW1767" s="52"/>
      <c r="DX1767" s="52"/>
      <c r="DY1767" s="52"/>
    </row>
    <row r="1768" spans="1:129" x14ac:dyDescent="0.25">
      <c r="A1768" s="19" t="s">
        <v>10</v>
      </c>
      <c r="B1768" s="5">
        <v>417</v>
      </c>
      <c r="D1768" s="5">
        <f t="shared" si="275"/>
        <v>417</v>
      </c>
      <c r="F1768" s="5">
        <f t="shared" si="276"/>
        <v>0</v>
      </c>
      <c r="I1768" s="52"/>
      <c r="J1768" s="103"/>
      <c r="K1768" s="55"/>
      <c r="L1768" s="52"/>
      <c r="M1768" s="55"/>
      <c r="N1768" s="52"/>
      <c r="O1768" s="52"/>
      <c r="P1768" s="95"/>
      <c r="Q1768" s="52"/>
      <c r="R1768" s="52"/>
      <c r="S1768" s="52"/>
      <c r="T1768" s="52"/>
      <c r="U1768" s="52"/>
      <c r="V1768" s="52"/>
      <c r="W1768" s="52"/>
      <c r="X1768" s="52"/>
      <c r="Y1768" s="52"/>
      <c r="Z1768" s="52"/>
      <c r="AA1768" s="52"/>
      <c r="AB1768" s="52"/>
      <c r="AC1768" s="52"/>
      <c r="AD1768" s="52"/>
      <c r="AE1768" s="52"/>
      <c r="AF1768" s="52"/>
      <c r="AG1768" s="52"/>
      <c r="AH1768" s="52"/>
      <c r="AI1768" s="52"/>
      <c r="AJ1768" s="52"/>
      <c r="AK1768" s="52"/>
      <c r="AL1768" s="52"/>
      <c r="AM1768" s="52"/>
      <c r="AN1768" s="52"/>
      <c r="AO1768" s="52"/>
      <c r="AP1768" s="52"/>
      <c r="AQ1768" s="52"/>
      <c r="AR1768" s="52"/>
      <c r="AS1768" s="52"/>
      <c r="AT1768" s="52"/>
      <c r="AU1768" s="52"/>
      <c r="AV1768" s="52"/>
      <c r="AW1768" s="52"/>
      <c r="AX1768" s="52"/>
      <c r="AY1768" s="52"/>
      <c r="AZ1768" s="52"/>
      <c r="BA1768" s="52"/>
      <c r="BB1768" s="52"/>
      <c r="BC1768" s="52"/>
      <c r="BD1768" s="52"/>
      <c r="BE1768" s="52"/>
      <c r="BF1768" s="52"/>
      <c r="BG1768" s="52"/>
      <c r="BH1768" s="52"/>
      <c r="BI1768" s="52"/>
      <c r="BJ1768" s="52"/>
      <c r="BK1768" s="52"/>
      <c r="BL1768" s="52"/>
      <c r="BM1768" s="52"/>
      <c r="BN1768" s="52"/>
      <c r="BO1768" s="52"/>
      <c r="BP1768" s="52"/>
      <c r="BQ1768" s="52"/>
      <c r="BR1768" s="52"/>
      <c r="BS1768" s="52"/>
      <c r="BT1768" s="52"/>
      <c r="BU1768" s="52"/>
      <c r="BV1768" s="52"/>
      <c r="BW1768" s="52"/>
      <c r="BX1768" s="52"/>
      <c r="BY1768" s="52"/>
      <c r="BZ1768" s="52"/>
      <c r="CA1768" s="52"/>
      <c r="CB1768" s="52"/>
      <c r="CC1768" s="52"/>
      <c r="CD1768" s="52"/>
      <c r="CE1768" s="52"/>
      <c r="CF1768" s="52"/>
      <c r="CG1768" s="52"/>
      <c r="CH1768" s="52"/>
      <c r="CI1768" s="52"/>
      <c r="CJ1768" s="52"/>
      <c r="CK1768" s="52"/>
      <c r="CL1768" s="52"/>
      <c r="CM1768" s="52"/>
      <c r="CN1768" s="52"/>
      <c r="CO1768" s="52"/>
      <c r="CP1768" s="52"/>
      <c r="CQ1768" s="52"/>
      <c r="CR1768" s="52"/>
      <c r="CS1768" s="52"/>
      <c r="CT1768" s="52"/>
      <c r="CU1768" s="52"/>
      <c r="CV1768" s="52"/>
      <c r="CW1768" s="52"/>
      <c r="CX1768" s="52"/>
      <c r="CY1768" s="52"/>
      <c r="CZ1768" s="52"/>
      <c r="DA1768" s="52"/>
      <c r="DB1768" s="52"/>
      <c r="DC1768" s="52"/>
      <c r="DD1768" s="52"/>
      <c r="DE1768" s="52"/>
      <c r="DF1768" s="52"/>
      <c r="DG1768" s="52"/>
      <c r="DH1768" s="52"/>
      <c r="DI1768" s="52"/>
      <c r="DJ1768" s="52"/>
      <c r="DK1768" s="52"/>
      <c r="DL1768" s="52"/>
      <c r="DM1768" s="52"/>
      <c r="DN1768" s="52"/>
      <c r="DO1768" s="52"/>
      <c r="DP1768" s="52"/>
      <c r="DQ1768" s="52"/>
      <c r="DR1768" s="52"/>
      <c r="DS1768" s="52"/>
      <c r="DT1768" s="52"/>
      <c r="DU1768" s="52"/>
      <c r="DV1768" s="52"/>
      <c r="DW1768" s="52"/>
      <c r="DX1768" s="52"/>
      <c r="DY1768" s="52"/>
    </row>
    <row r="1769" spans="1:129" x14ac:dyDescent="0.25">
      <c r="A1769" s="19" t="s">
        <v>11</v>
      </c>
      <c r="B1769" s="5">
        <v>417</v>
      </c>
      <c r="D1769" s="5">
        <f t="shared" si="275"/>
        <v>417</v>
      </c>
      <c r="F1769" s="5">
        <f t="shared" si="276"/>
        <v>0</v>
      </c>
      <c r="I1769" s="52"/>
      <c r="J1769" s="103"/>
      <c r="K1769" s="55"/>
      <c r="L1769" s="52"/>
      <c r="M1769" s="55"/>
      <c r="N1769" s="52"/>
      <c r="O1769" s="52"/>
      <c r="P1769" s="95"/>
      <c r="Q1769" s="52"/>
      <c r="R1769" s="52"/>
      <c r="S1769" s="52"/>
      <c r="T1769" s="52"/>
      <c r="U1769" s="52"/>
      <c r="V1769" s="52"/>
      <c r="W1769" s="52"/>
      <c r="X1769" s="52"/>
      <c r="Y1769" s="52"/>
      <c r="Z1769" s="52"/>
      <c r="AA1769" s="52"/>
      <c r="AB1769" s="52"/>
      <c r="AC1769" s="52"/>
      <c r="AD1769" s="52"/>
      <c r="AE1769" s="52"/>
      <c r="AF1769" s="52"/>
      <c r="AG1769" s="52"/>
      <c r="AH1769" s="52"/>
      <c r="AI1769" s="52"/>
      <c r="AJ1769" s="52"/>
      <c r="AK1769" s="52"/>
      <c r="AL1769" s="52"/>
      <c r="AM1769" s="52"/>
      <c r="AN1769" s="52"/>
      <c r="AO1769" s="52"/>
      <c r="AP1769" s="52"/>
      <c r="AQ1769" s="52"/>
      <c r="AR1769" s="52"/>
      <c r="AS1769" s="52"/>
      <c r="AT1769" s="52"/>
      <c r="AU1769" s="52"/>
      <c r="AV1769" s="52"/>
      <c r="AW1769" s="52"/>
      <c r="AX1769" s="52"/>
      <c r="AY1769" s="52"/>
      <c r="AZ1769" s="52"/>
      <c r="BA1769" s="52"/>
      <c r="BB1769" s="52"/>
      <c r="BC1769" s="52"/>
      <c r="BD1769" s="52"/>
      <c r="BE1769" s="52"/>
      <c r="BF1769" s="52"/>
      <c r="BG1769" s="52"/>
      <c r="BH1769" s="52"/>
      <c r="BI1769" s="52"/>
      <c r="BJ1769" s="52"/>
      <c r="BK1769" s="52"/>
      <c r="BL1769" s="52"/>
      <c r="BM1769" s="52"/>
      <c r="BN1769" s="52"/>
      <c r="BO1769" s="52"/>
      <c r="BP1769" s="52"/>
      <c r="BQ1769" s="52"/>
      <c r="BR1769" s="52"/>
      <c r="BS1769" s="52"/>
      <c r="BT1769" s="52"/>
      <c r="BU1769" s="52"/>
      <c r="BV1769" s="52"/>
      <c r="BW1769" s="52"/>
      <c r="BX1769" s="52"/>
      <c r="BY1769" s="52"/>
      <c r="BZ1769" s="52"/>
      <c r="CA1769" s="52"/>
      <c r="CB1769" s="52"/>
      <c r="CC1769" s="52"/>
      <c r="CD1769" s="52"/>
      <c r="CE1769" s="52"/>
      <c r="CF1769" s="52"/>
      <c r="CG1769" s="52"/>
      <c r="CH1769" s="52"/>
      <c r="CI1769" s="52"/>
      <c r="CJ1769" s="52"/>
      <c r="CK1769" s="52"/>
      <c r="CL1769" s="52"/>
      <c r="CM1769" s="52"/>
      <c r="CN1769" s="52"/>
      <c r="CO1769" s="52"/>
      <c r="CP1769" s="52"/>
      <c r="CQ1769" s="52"/>
      <c r="CR1769" s="52"/>
      <c r="CS1769" s="52"/>
      <c r="CT1769" s="52"/>
      <c r="CU1769" s="52"/>
      <c r="CV1769" s="52"/>
      <c r="CW1769" s="52"/>
      <c r="CX1769" s="52"/>
      <c r="CY1769" s="52"/>
      <c r="CZ1769" s="52"/>
      <c r="DA1769" s="52"/>
      <c r="DB1769" s="52"/>
      <c r="DC1769" s="52"/>
      <c r="DD1769" s="52"/>
      <c r="DE1769" s="52"/>
      <c r="DF1769" s="52"/>
      <c r="DG1769" s="52"/>
      <c r="DH1769" s="52"/>
      <c r="DI1769" s="52"/>
      <c r="DJ1769" s="52"/>
      <c r="DK1769" s="52"/>
      <c r="DL1769" s="52"/>
      <c r="DM1769" s="52"/>
      <c r="DN1769" s="52"/>
      <c r="DO1769" s="52"/>
      <c r="DP1769" s="52"/>
      <c r="DQ1769" s="52"/>
      <c r="DR1769" s="52"/>
      <c r="DS1769" s="52"/>
      <c r="DT1769" s="52"/>
      <c r="DU1769" s="52"/>
      <c r="DV1769" s="52"/>
      <c r="DW1769" s="52"/>
      <c r="DX1769" s="52"/>
      <c r="DY1769" s="52"/>
    </row>
    <row r="1770" spans="1:129" x14ac:dyDescent="0.25">
      <c r="A1770" s="19" t="s">
        <v>12</v>
      </c>
      <c r="B1770" s="5">
        <v>417</v>
      </c>
      <c r="D1770" s="5">
        <f t="shared" si="275"/>
        <v>417</v>
      </c>
      <c r="F1770" s="5">
        <f>SUM(J1770:BL1770)</f>
        <v>0</v>
      </c>
      <c r="I1770" s="52"/>
      <c r="J1770" s="103"/>
      <c r="K1770" s="55"/>
      <c r="L1770" s="52"/>
      <c r="M1770" s="55"/>
      <c r="N1770" s="52"/>
      <c r="O1770" s="52"/>
      <c r="P1770" s="95"/>
      <c r="Q1770" s="52"/>
      <c r="R1770" s="52"/>
      <c r="S1770" s="52"/>
      <c r="T1770" s="52"/>
      <c r="U1770" s="52"/>
      <c r="V1770" s="52"/>
      <c r="W1770" s="52"/>
      <c r="X1770" s="52"/>
      <c r="Y1770" s="52"/>
      <c r="Z1770" s="52"/>
      <c r="AA1770" s="52"/>
      <c r="AB1770" s="52"/>
      <c r="AC1770" s="52"/>
      <c r="AD1770" s="52"/>
      <c r="AE1770" s="52"/>
      <c r="AF1770" s="52"/>
      <c r="AG1770" s="52"/>
      <c r="AH1770" s="52"/>
      <c r="AI1770" s="52"/>
      <c r="AJ1770" s="52"/>
      <c r="AK1770" s="52"/>
      <c r="AL1770" s="52"/>
      <c r="AM1770" s="52"/>
      <c r="AN1770" s="52"/>
      <c r="AO1770" s="52"/>
      <c r="AP1770" s="52"/>
      <c r="AQ1770" s="52"/>
      <c r="AR1770" s="52"/>
      <c r="AS1770" s="52"/>
      <c r="AT1770" s="52"/>
      <c r="AU1770" s="52"/>
      <c r="AV1770" s="52"/>
      <c r="AW1770" s="52"/>
      <c r="AX1770" s="52"/>
      <c r="AY1770" s="52"/>
      <c r="AZ1770" s="52"/>
      <c r="BA1770" s="52"/>
      <c r="BB1770" s="52"/>
      <c r="BC1770" s="52"/>
      <c r="BD1770" s="52"/>
      <c r="BE1770" s="52"/>
      <c r="BF1770" s="52"/>
      <c r="BG1770" s="52"/>
      <c r="BH1770" s="52"/>
      <c r="BI1770" s="52"/>
      <c r="BJ1770" s="52"/>
      <c r="BK1770" s="52"/>
      <c r="BL1770" s="52"/>
      <c r="BM1770" s="52"/>
      <c r="BN1770" s="52"/>
      <c r="BO1770" s="52"/>
      <c r="BP1770" s="52"/>
      <c r="BQ1770" s="52"/>
      <c r="BR1770" s="52"/>
      <c r="BS1770" s="52"/>
      <c r="BT1770" s="52"/>
      <c r="BU1770" s="52"/>
      <c r="BV1770" s="52"/>
      <c r="BW1770" s="52"/>
      <c r="BX1770" s="52"/>
      <c r="BY1770" s="52"/>
      <c r="BZ1770" s="52"/>
      <c r="CA1770" s="52"/>
      <c r="CB1770" s="52"/>
      <c r="CC1770" s="52"/>
      <c r="CD1770" s="52"/>
      <c r="CE1770" s="52"/>
      <c r="CF1770" s="52"/>
      <c r="CG1770" s="52"/>
      <c r="CH1770" s="52"/>
      <c r="CI1770" s="52"/>
      <c r="CJ1770" s="52"/>
      <c r="CK1770" s="52"/>
      <c r="CL1770" s="52"/>
      <c r="CM1770" s="52"/>
      <c r="CN1770" s="52"/>
      <c r="CO1770" s="52"/>
      <c r="CP1770" s="52"/>
      <c r="CQ1770" s="52"/>
      <c r="CR1770" s="52"/>
      <c r="CS1770" s="52"/>
      <c r="CT1770" s="52"/>
      <c r="CU1770" s="52"/>
      <c r="CV1770" s="52"/>
      <c r="CW1770" s="52"/>
      <c r="CX1770" s="52"/>
      <c r="CY1770" s="52"/>
      <c r="CZ1770" s="52"/>
      <c r="DA1770" s="52"/>
      <c r="DB1770" s="52"/>
      <c r="DC1770" s="52"/>
      <c r="DD1770" s="52"/>
      <c r="DE1770" s="52"/>
      <c r="DF1770" s="52"/>
      <c r="DG1770" s="52"/>
      <c r="DH1770" s="52"/>
      <c r="DI1770" s="52"/>
      <c r="DJ1770" s="52"/>
      <c r="DK1770" s="52"/>
      <c r="DL1770" s="52"/>
      <c r="DM1770" s="52"/>
      <c r="DN1770" s="52"/>
      <c r="DO1770" s="52"/>
      <c r="DP1770" s="52"/>
      <c r="DQ1770" s="52"/>
      <c r="DR1770" s="52"/>
      <c r="DS1770" s="52"/>
      <c r="DT1770" s="52"/>
      <c r="DU1770" s="52"/>
      <c r="DV1770" s="52"/>
      <c r="DW1770" s="52"/>
      <c r="DX1770" s="52"/>
      <c r="DY1770" s="52"/>
    </row>
    <row r="1771" spans="1:129" x14ac:dyDescent="0.25">
      <c r="A1771" s="19" t="s">
        <v>13</v>
      </c>
      <c r="B1771" s="5">
        <v>417</v>
      </c>
      <c r="D1771" s="5">
        <f t="shared" si="275"/>
        <v>417</v>
      </c>
      <c r="F1771" s="5">
        <f t="shared" si="276"/>
        <v>0</v>
      </c>
      <c r="I1771" s="52"/>
      <c r="J1771" s="103"/>
      <c r="K1771" s="55"/>
      <c r="L1771" s="52"/>
      <c r="M1771" s="55"/>
      <c r="N1771" s="52"/>
      <c r="O1771" s="52"/>
      <c r="P1771" s="95"/>
      <c r="Q1771" s="52"/>
      <c r="R1771" s="52"/>
      <c r="S1771" s="52"/>
      <c r="T1771" s="52"/>
      <c r="U1771" s="52"/>
      <c r="V1771" s="52"/>
      <c r="W1771" s="52"/>
      <c r="X1771" s="52"/>
      <c r="Y1771" s="52"/>
      <c r="Z1771" s="52"/>
      <c r="AA1771" s="52"/>
      <c r="AB1771" s="52"/>
      <c r="AC1771" s="52"/>
      <c r="AD1771" s="52"/>
      <c r="AE1771" s="52"/>
      <c r="AF1771" s="52"/>
      <c r="AG1771" s="52"/>
      <c r="AH1771" s="52"/>
      <c r="AI1771" s="52"/>
      <c r="AJ1771" s="52"/>
      <c r="AK1771" s="52"/>
      <c r="AL1771" s="52"/>
      <c r="AM1771" s="52"/>
      <c r="AN1771" s="52"/>
      <c r="AO1771" s="52"/>
      <c r="AP1771" s="52"/>
      <c r="AQ1771" s="52"/>
      <c r="AR1771" s="52"/>
      <c r="AS1771" s="52"/>
      <c r="AT1771" s="52"/>
      <c r="AU1771" s="52"/>
      <c r="AV1771" s="52"/>
      <c r="AW1771" s="52"/>
      <c r="AX1771" s="52"/>
      <c r="AY1771" s="52"/>
      <c r="AZ1771" s="52"/>
      <c r="BA1771" s="52"/>
      <c r="BB1771" s="52"/>
      <c r="BC1771" s="52"/>
      <c r="BD1771" s="52"/>
      <c r="BE1771" s="52"/>
      <c r="BF1771" s="52"/>
      <c r="BG1771" s="52"/>
      <c r="BH1771" s="52"/>
      <c r="BI1771" s="52"/>
      <c r="BJ1771" s="52"/>
      <c r="BK1771" s="52"/>
      <c r="BL1771" s="52"/>
      <c r="BM1771" s="52"/>
      <c r="BN1771" s="52"/>
      <c r="BO1771" s="52"/>
      <c r="BP1771" s="52"/>
      <c r="BQ1771" s="52"/>
      <c r="BR1771" s="52"/>
      <c r="BS1771" s="52"/>
      <c r="BT1771" s="52"/>
      <c r="BU1771" s="52"/>
      <c r="BV1771" s="52"/>
      <c r="BW1771" s="52"/>
      <c r="BX1771" s="52"/>
      <c r="BY1771" s="52"/>
      <c r="BZ1771" s="52"/>
      <c r="CA1771" s="52"/>
      <c r="CB1771" s="52"/>
      <c r="CC1771" s="52"/>
      <c r="CD1771" s="52"/>
      <c r="CE1771" s="52"/>
      <c r="CF1771" s="52"/>
      <c r="CG1771" s="52"/>
      <c r="CH1771" s="52"/>
      <c r="CI1771" s="52"/>
      <c r="CJ1771" s="52"/>
      <c r="CK1771" s="52"/>
      <c r="CL1771" s="52"/>
      <c r="CM1771" s="52"/>
      <c r="CN1771" s="52"/>
      <c r="CO1771" s="52"/>
      <c r="CP1771" s="52"/>
      <c r="CQ1771" s="52"/>
      <c r="CR1771" s="52"/>
      <c r="CS1771" s="52"/>
      <c r="CT1771" s="52"/>
      <c r="CU1771" s="52"/>
      <c r="CV1771" s="52"/>
      <c r="CW1771" s="52"/>
      <c r="CX1771" s="52"/>
      <c r="CY1771" s="52"/>
      <c r="CZ1771" s="52"/>
      <c r="DA1771" s="52"/>
      <c r="DB1771" s="52"/>
      <c r="DC1771" s="52"/>
      <c r="DD1771" s="52"/>
      <c r="DE1771" s="52"/>
      <c r="DF1771" s="52"/>
      <c r="DG1771" s="52"/>
      <c r="DH1771" s="52"/>
      <c r="DI1771" s="52"/>
      <c r="DJ1771" s="52"/>
      <c r="DK1771" s="52"/>
      <c r="DL1771" s="52"/>
      <c r="DM1771" s="52"/>
      <c r="DN1771" s="52"/>
      <c r="DO1771" s="52"/>
      <c r="DP1771" s="52"/>
      <c r="DQ1771" s="52"/>
      <c r="DR1771" s="52"/>
      <c r="DS1771" s="52"/>
      <c r="DT1771" s="52"/>
      <c r="DU1771" s="52"/>
      <c r="DV1771" s="52"/>
      <c r="DW1771" s="52"/>
      <c r="DX1771" s="52"/>
      <c r="DY1771" s="52"/>
    </row>
    <row r="1772" spans="1:129" x14ac:dyDescent="0.25">
      <c r="A1772" s="19" t="s">
        <v>14</v>
      </c>
      <c r="B1772" s="5">
        <v>417</v>
      </c>
      <c r="D1772" s="5">
        <f t="shared" si="275"/>
        <v>417</v>
      </c>
      <c r="F1772" s="5">
        <f t="shared" si="276"/>
        <v>0</v>
      </c>
      <c r="I1772" s="52"/>
      <c r="J1772" s="103"/>
      <c r="K1772" s="55"/>
      <c r="L1772" s="52"/>
      <c r="M1772" s="55"/>
      <c r="N1772" s="52"/>
      <c r="O1772" s="52"/>
      <c r="P1772" s="95"/>
      <c r="Q1772" s="52"/>
      <c r="R1772" s="52"/>
      <c r="S1772" s="52"/>
      <c r="T1772" s="52"/>
      <c r="U1772" s="52"/>
      <c r="V1772" s="52"/>
      <c r="W1772" s="52"/>
      <c r="X1772" s="52"/>
      <c r="Y1772" s="52"/>
      <c r="Z1772" s="52"/>
      <c r="AA1772" s="52"/>
      <c r="AB1772" s="52"/>
      <c r="AC1772" s="52"/>
      <c r="AD1772" s="52"/>
      <c r="AE1772" s="52"/>
      <c r="AF1772" s="52"/>
      <c r="AG1772" s="52"/>
      <c r="AH1772" s="52"/>
      <c r="AI1772" s="52"/>
      <c r="AJ1772" s="52"/>
      <c r="AK1772" s="52"/>
      <c r="AL1772" s="52"/>
      <c r="AM1772" s="52"/>
      <c r="AN1772" s="52"/>
      <c r="AO1772" s="52"/>
      <c r="AP1772" s="52"/>
      <c r="AQ1772" s="52"/>
      <c r="AR1772" s="52"/>
      <c r="AS1772" s="52"/>
      <c r="AT1772" s="52"/>
      <c r="AU1772" s="52"/>
      <c r="AV1772" s="52"/>
      <c r="AW1772" s="52"/>
      <c r="AX1772" s="52"/>
      <c r="AY1772" s="52"/>
      <c r="AZ1772" s="52"/>
      <c r="BA1772" s="52"/>
      <c r="BB1772" s="52"/>
      <c r="BC1772" s="52"/>
      <c r="BD1772" s="52"/>
      <c r="BE1772" s="52"/>
      <c r="BF1772" s="52"/>
      <c r="BG1772" s="52"/>
      <c r="BH1772" s="52"/>
      <c r="BI1772" s="52"/>
      <c r="BJ1772" s="52"/>
      <c r="BK1772" s="52"/>
      <c r="BL1772" s="52"/>
      <c r="BM1772" s="52"/>
      <c r="BN1772" s="52"/>
      <c r="BO1772" s="52"/>
      <c r="BP1772" s="52"/>
      <c r="BQ1772" s="52"/>
      <c r="BR1772" s="52"/>
      <c r="BS1772" s="52"/>
      <c r="BT1772" s="52"/>
      <c r="BU1772" s="52"/>
      <c r="BV1772" s="52"/>
      <c r="BW1772" s="52"/>
      <c r="BX1772" s="52"/>
      <c r="BY1772" s="52"/>
      <c r="BZ1772" s="52"/>
      <c r="CA1772" s="52"/>
      <c r="CB1772" s="52"/>
      <c r="CC1772" s="52"/>
      <c r="CD1772" s="52"/>
      <c r="CE1772" s="52"/>
      <c r="CF1772" s="52"/>
      <c r="CG1772" s="52"/>
      <c r="CH1772" s="52"/>
      <c r="CI1772" s="52"/>
      <c r="CJ1772" s="52"/>
      <c r="CK1772" s="52"/>
      <c r="CL1772" s="52"/>
      <c r="CM1772" s="52"/>
      <c r="CN1772" s="52"/>
      <c r="CO1772" s="52"/>
      <c r="CP1772" s="52"/>
      <c r="CQ1772" s="52"/>
      <c r="CR1772" s="52"/>
      <c r="CS1772" s="52"/>
      <c r="CT1772" s="52"/>
      <c r="CU1772" s="52"/>
      <c r="CV1772" s="52"/>
      <c r="CW1772" s="52"/>
      <c r="CX1772" s="52"/>
      <c r="CY1772" s="52"/>
      <c r="CZ1772" s="52"/>
      <c r="DA1772" s="52"/>
      <c r="DB1772" s="52"/>
      <c r="DC1772" s="52"/>
      <c r="DD1772" s="52"/>
      <c r="DE1772" s="52"/>
      <c r="DF1772" s="52"/>
      <c r="DG1772" s="52"/>
      <c r="DH1772" s="52"/>
      <c r="DI1772" s="52"/>
      <c r="DJ1772" s="52"/>
      <c r="DK1772" s="52"/>
      <c r="DL1772" s="52"/>
      <c r="DM1772" s="52"/>
      <c r="DN1772" s="52"/>
      <c r="DO1772" s="52"/>
      <c r="DP1772" s="52"/>
      <c r="DQ1772" s="52"/>
      <c r="DR1772" s="52"/>
      <c r="DS1772" s="52"/>
      <c r="DT1772" s="52"/>
      <c r="DU1772" s="52"/>
      <c r="DV1772" s="52"/>
      <c r="DW1772" s="52"/>
      <c r="DX1772" s="52"/>
      <c r="DY1772" s="52"/>
    </row>
    <row r="1773" spans="1:129" x14ac:dyDescent="0.25">
      <c r="A1773" s="19" t="s">
        <v>15</v>
      </c>
      <c r="B1773" s="5">
        <v>417</v>
      </c>
      <c r="D1773" s="5">
        <f t="shared" si="275"/>
        <v>417</v>
      </c>
      <c r="F1773" s="5">
        <f t="shared" si="276"/>
        <v>0</v>
      </c>
      <c r="I1773" s="52"/>
      <c r="J1773" s="103"/>
      <c r="K1773" s="55"/>
      <c r="L1773" s="52"/>
      <c r="M1773" s="55"/>
      <c r="N1773" s="52"/>
      <c r="O1773" s="52"/>
      <c r="P1773" s="95"/>
      <c r="Q1773" s="52"/>
      <c r="R1773" s="52"/>
      <c r="S1773" s="52"/>
      <c r="T1773" s="52"/>
      <c r="U1773" s="52"/>
      <c r="V1773" s="52"/>
      <c r="W1773" s="52"/>
      <c r="X1773" s="52"/>
      <c r="Y1773" s="52"/>
      <c r="Z1773" s="52"/>
      <c r="AA1773" s="52"/>
      <c r="AB1773" s="52"/>
      <c r="AC1773" s="52"/>
      <c r="AD1773" s="52"/>
      <c r="AE1773" s="52"/>
      <c r="AF1773" s="52"/>
      <c r="AG1773" s="52"/>
      <c r="AH1773" s="52"/>
      <c r="AI1773" s="52"/>
      <c r="AJ1773" s="52"/>
      <c r="AK1773" s="52"/>
      <c r="AL1773" s="52"/>
      <c r="AM1773" s="52"/>
      <c r="AN1773" s="52"/>
      <c r="AO1773" s="52"/>
      <c r="AP1773" s="52"/>
      <c r="AQ1773" s="52"/>
      <c r="AR1773" s="52"/>
      <c r="AS1773" s="52"/>
      <c r="AT1773" s="52"/>
      <c r="AU1773" s="52"/>
      <c r="AV1773" s="52"/>
      <c r="AW1773" s="52"/>
      <c r="AX1773" s="52"/>
      <c r="AY1773" s="52"/>
      <c r="AZ1773" s="52"/>
      <c r="BA1773" s="52"/>
      <c r="BB1773" s="52"/>
      <c r="BC1773" s="52"/>
      <c r="BD1773" s="52"/>
      <c r="BE1773" s="52"/>
      <c r="BF1773" s="52"/>
      <c r="BG1773" s="52"/>
      <c r="BH1773" s="52"/>
      <c r="BI1773" s="52"/>
      <c r="BJ1773" s="52"/>
      <c r="BK1773" s="52"/>
      <c r="BL1773" s="52"/>
      <c r="BM1773" s="52"/>
      <c r="BN1773" s="52"/>
      <c r="BO1773" s="52"/>
      <c r="BP1773" s="52"/>
      <c r="BQ1773" s="52"/>
      <c r="BR1773" s="52"/>
      <c r="BS1773" s="52"/>
      <c r="BT1773" s="52"/>
      <c r="BU1773" s="52"/>
      <c r="BV1773" s="52"/>
      <c r="BW1773" s="52"/>
      <c r="BX1773" s="52"/>
      <c r="BY1773" s="52"/>
      <c r="BZ1773" s="52"/>
      <c r="CA1773" s="52"/>
      <c r="CB1773" s="52"/>
      <c r="CC1773" s="52"/>
      <c r="CD1773" s="52"/>
      <c r="CE1773" s="52"/>
      <c r="CF1773" s="52"/>
      <c r="CG1773" s="52"/>
      <c r="CH1773" s="52"/>
      <c r="CI1773" s="52"/>
      <c r="CJ1773" s="52"/>
      <c r="CK1773" s="52"/>
      <c r="CL1773" s="52"/>
      <c r="CM1773" s="52"/>
      <c r="CN1773" s="52"/>
      <c r="CO1773" s="52"/>
      <c r="CP1773" s="52"/>
      <c r="CQ1773" s="52"/>
      <c r="CR1773" s="52"/>
      <c r="CS1773" s="52"/>
      <c r="CT1773" s="52"/>
      <c r="CU1773" s="52"/>
      <c r="CV1773" s="52"/>
      <c r="CW1773" s="52"/>
      <c r="CX1773" s="52"/>
      <c r="CY1773" s="52"/>
      <c r="CZ1773" s="52"/>
      <c r="DA1773" s="52"/>
      <c r="DB1773" s="52"/>
      <c r="DC1773" s="52"/>
      <c r="DD1773" s="52"/>
      <c r="DE1773" s="52"/>
      <c r="DF1773" s="52"/>
      <c r="DG1773" s="52"/>
      <c r="DH1773" s="52"/>
      <c r="DI1773" s="52"/>
      <c r="DJ1773" s="52"/>
      <c r="DK1773" s="52"/>
      <c r="DL1773" s="52"/>
      <c r="DM1773" s="52"/>
      <c r="DN1773" s="52"/>
      <c r="DO1773" s="52"/>
      <c r="DP1773" s="52"/>
      <c r="DQ1773" s="52"/>
      <c r="DR1773" s="52"/>
      <c r="DS1773" s="52"/>
      <c r="DT1773" s="52"/>
      <c r="DU1773" s="52"/>
      <c r="DV1773" s="52"/>
      <c r="DW1773" s="52"/>
      <c r="DX1773" s="52"/>
      <c r="DY1773" s="52"/>
    </row>
    <row r="1774" spans="1:129" x14ac:dyDescent="0.25">
      <c r="A1774" s="6" t="s">
        <v>16</v>
      </c>
      <c r="B1774" s="7">
        <f>SUM(B1762:B1773)</f>
        <v>5000</v>
      </c>
      <c r="D1774" s="23">
        <f>SUM(D1762:D1773)</f>
        <v>2250</v>
      </c>
      <c r="F1774" s="7">
        <f>SUM(F1762:F1773)</f>
        <v>2750</v>
      </c>
      <c r="I1774" s="52"/>
      <c r="J1774" s="103"/>
      <c r="K1774" s="55"/>
      <c r="L1774" s="52"/>
      <c r="M1774" s="55"/>
      <c r="N1774" s="52"/>
      <c r="O1774" s="52"/>
      <c r="P1774" s="95"/>
      <c r="Q1774" s="52"/>
      <c r="R1774" s="52"/>
      <c r="S1774" s="52"/>
      <c r="T1774" s="52"/>
      <c r="U1774" s="52"/>
      <c r="V1774" s="52"/>
      <c r="W1774" s="52"/>
      <c r="X1774" s="52"/>
      <c r="Y1774" s="52"/>
      <c r="Z1774" s="52"/>
      <c r="AA1774" s="52"/>
      <c r="AB1774" s="52"/>
      <c r="AC1774" s="52"/>
      <c r="AD1774" s="52"/>
      <c r="AE1774" s="52"/>
      <c r="AF1774" s="52"/>
      <c r="AG1774" s="52"/>
      <c r="AH1774" s="52"/>
      <c r="AI1774" s="52"/>
      <c r="AJ1774" s="52"/>
      <c r="AK1774" s="52"/>
      <c r="AL1774" s="52"/>
      <c r="AM1774" s="52"/>
      <c r="AN1774" s="52"/>
      <c r="AO1774" s="52"/>
      <c r="AP1774" s="52"/>
      <c r="AQ1774" s="52"/>
      <c r="AR1774" s="52"/>
      <c r="AS1774" s="52"/>
      <c r="AT1774" s="52"/>
      <c r="AU1774" s="52"/>
      <c r="AV1774" s="52"/>
      <c r="AW1774" s="52"/>
      <c r="AX1774" s="52"/>
      <c r="AY1774" s="52"/>
      <c r="AZ1774" s="52"/>
      <c r="BA1774" s="52"/>
      <c r="BB1774" s="52"/>
      <c r="BC1774" s="52"/>
      <c r="BD1774" s="52"/>
      <c r="BE1774" s="52"/>
      <c r="BF1774" s="52"/>
      <c r="BG1774" s="52"/>
      <c r="BH1774" s="52"/>
      <c r="BI1774" s="52"/>
      <c r="BJ1774" s="52"/>
      <c r="BK1774" s="52"/>
      <c r="BL1774" s="52"/>
      <c r="BM1774" s="52"/>
      <c r="BN1774" s="52"/>
      <c r="BO1774" s="52"/>
      <c r="BP1774" s="52"/>
      <c r="BQ1774" s="52"/>
      <c r="BR1774" s="52"/>
      <c r="BS1774" s="52"/>
      <c r="BT1774" s="52"/>
      <c r="BU1774" s="52"/>
      <c r="BV1774" s="52"/>
      <c r="BW1774" s="52"/>
      <c r="BX1774" s="52"/>
      <c r="BY1774" s="52"/>
      <c r="BZ1774" s="52"/>
      <c r="CA1774" s="52"/>
      <c r="CB1774" s="52"/>
      <c r="CC1774" s="52"/>
      <c r="CD1774" s="52"/>
      <c r="CE1774" s="52"/>
      <c r="CF1774" s="52"/>
      <c r="CG1774" s="52"/>
      <c r="CH1774" s="52"/>
      <c r="CI1774" s="52"/>
      <c r="CJ1774" s="52"/>
      <c r="CK1774" s="52"/>
      <c r="CL1774" s="52"/>
      <c r="CM1774" s="52"/>
      <c r="CN1774" s="52"/>
      <c r="CO1774" s="52"/>
      <c r="CP1774" s="52"/>
      <c r="CQ1774" s="52"/>
      <c r="CR1774" s="52"/>
      <c r="CS1774" s="52"/>
      <c r="CT1774" s="52"/>
      <c r="CU1774" s="52"/>
      <c r="CV1774" s="52"/>
      <c r="CW1774" s="52"/>
      <c r="CX1774" s="52"/>
      <c r="CY1774" s="52"/>
      <c r="CZ1774" s="52"/>
      <c r="DA1774" s="52"/>
      <c r="DB1774" s="52"/>
      <c r="DC1774" s="52"/>
      <c r="DD1774" s="52"/>
      <c r="DE1774" s="52"/>
      <c r="DF1774" s="52"/>
      <c r="DG1774" s="52"/>
      <c r="DH1774" s="52"/>
      <c r="DI1774" s="52"/>
      <c r="DJ1774" s="52"/>
      <c r="DK1774" s="52"/>
      <c r="DL1774" s="52"/>
      <c r="DM1774" s="52"/>
      <c r="DN1774" s="52"/>
      <c r="DO1774" s="52"/>
      <c r="DP1774" s="52"/>
      <c r="DQ1774" s="52"/>
      <c r="DR1774" s="52"/>
      <c r="DS1774" s="52"/>
      <c r="DT1774" s="52"/>
      <c r="DU1774" s="52"/>
      <c r="DV1774" s="52"/>
      <c r="DW1774" s="52"/>
      <c r="DX1774" s="52"/>
      <c r="DY1774" s="52"/>
    </row>
    <row r="1775" spans="1:129" x14ac:dyDescent="0.25">
      <c r="I1775" s="52"/>
      <c r="J1775" s="103"/>
      <c r="K1775" s="55"/>
      <c r="L1775" s="52"/>
      <c r="M1775" s="55"/>
      <c r="N1775" s="52"/>
      <c r="O1775" s="52"/>
      <c r="P1775" s="95"/>
      <c r="Q1775" s="52"/>
      <c r="R1775" s="52"/>
      <c r="S1775" s="52"/>
      <c r="T1775" s="52"/>
      <c r="U1775" s="52"/>
      <c r="V1775" s="52"/>
      <c r="W1775" s="52"/>
      <c r="X1775" s="52"/>
      <c r="Y1775" s="52"/>
      <c r="Z1775" s="52"/>
      <c r="AA1775" s="52"/>
      <c r="AB1775" s="52"/>
      <c r="AC1775" s="52"/>
      <c r="AD1775" s="52"/>
      <c r="AE1775" s="52"/>
      <c r="AF1775" s="52"/>
      <c r="AG1775" s="52"/>
      <c r="AH1775" s="52"/>
      <c r="AI1775" s="52"/>
      <c r="AJ1775" s="52"/>
      <c r="AK1775" s="52"/>
      <c r="AL1775" s="52"/>
      <c r="AM1775" s="52"/>
      <c r="AN1775" s="52"/>
      <c r="AO1775" s="52"/>
      <c r="AP1775" s="52"/>
      <c r="AQ1775" s="52"/>
      <c r="AR1775" s="52"/>
      <c r="AS1775" s="52"/>
      <c r="AT1775" s="52"/>
      <c r="AU1775" s="52"/>
      <c r="AV1775" s="52"/>
      <c r="AW1775" s="52"/>
      <c r="AX1775" s="52"/>
      <c r="AY1775" s="52"/>
      <c r="AZ1775" s="52"/>
      <c r="BA1775" s="52"/>
      <c r="BB1775" s="52"/>
      <c r="BC1775" s="52"/>
      <c r="BD1775" s="52"/>
      <c r="BE1775" s="52"/>
      <c r="BF1775" s="52"/>
      <c r="BG1775" s="52"/>
      <c r="BH1775" s="52"/>
      <c r="BI1775" s="52"/>
      <c r="BJ1775" s="52"/>
      <c r="BK1775" s="52"/>
      <c r="BL1775" s="52"/>
      <c r="BM1775" s="52"/>
      <c r="BN1775" s="52"/>
      <c r="BO1775" s="52"/>
      <c r="BP1775" s="52"/>
      <c r="BQ1775" s="52"/>
      <c r="BR1775" s="52"/>
      <c r="BS1775" s="52"/>
      <c r="BT1775" s="52"/>
      <c r="BU1775" s="52"/>
      <c r="BV1775" s="52"/>
      <c r="BW1775" s="52"/>
      <c r="BX1775" s="52"/>
      <c r="BY1775" s="52"/>
      <c r="BZ1775" s="52"/>
      <c r="CA1775" s="52"/>
      <c r="CB1775" s="52"/>
      <c r="CC1775" s="52"/>
      <c r="CD1775" s="52"/>
      <c r="CE1775" s="52"/>
      <c r="CF1775" s="52"/>
      <c r="CG1775" s="52"/>
      <c r="CH1775" s="52"/>
      <c r="CI1775" s="52"/>
      <c r="CJ1775" s="52"/>
      <c r="CK1775" s="52"/>
      <c r="CL1775" s="52"/>
      <c r="CM1775" s="52"/>
      <c r="CN1775" s="52"/>
      <c r="CO1775" s="52"/>
      <c r="CP1775" s="52"/>
      <c r="CQ1775" s="52"/>
      <c r="CR1775" s="52"/>
      <c r="CS1775" s="52"/>
      <c r="CT1775" s="52"/>
      <c r="CU1775" s="52"/>
      <c r="CV1775" s="52"/>
      <c r="CW1775" s="52"/>
      <c r="CX1775" s="52"/>
      <c r="CY1775" s="52"/>
      <c r="CZ1775" s="52"/>
      <c r="DA1775" s="52"/>
      <c r="DB1775" s="52"/>
      <c r="DC1775" s="52"/>
      <c r="DD1775" s="52"/>
      <c r="DE1775" s="52"/>
      <c r="DF1775" s="52"/>
      <c r="DG1775" s="52"/>
      <c r="DH1775" s="52"/>
      <c r="DI1775" s="52"/>
      <c r="DJ1775" s="52"/>
      <c r="DK1775" s="52"/>
      <c r="DL1775" s="52"/>
      <c r="DM1775" s="52"/>
      <c r="DN1775" s="52"/>
      <c r="DO1775" s="52"/>
      <c r="DP1775" s="52"/>
      <c r="DQ1775" s="52"/>
      <c r="DR1775" s="52"/>
      <c r="DS1775" s="52"/>
      <c r="DT1775" s="52"/>
      <c r="DU1775" s="52"/>
      <c r="DV1775" s="52"/>
      <c r="DW1775" s="52"/>
      <c r="DX1775" s="52"/>
      <c r="DY1775" s="52"/>
    </row>
    <row r="1776" spans="1:129" x14ac:dyDescent="0.25">
      <c r="I1776" s="52"/>
      <c r="J1776" s="103"/>
      <c r="K1776" s="55"/>
      <c r="L1776" s="52"/>
      <c r="M1776" s="55"/>
      <c r="N1776" s="52"/>
      <c r="O1776" s="52"/>
      <c r="P1776" s="95"/>
      <c r="Q1776" s="52"/>
      <c r="R1776" s="52"/>
      <c r="S1776" s="52"/>
      <c r="T1776" s="52"/>
      <c r="U1776" s="52"/>
      <c r="V1776" s="52"/>
      <c r="W1776" s="52"/>
      <c r="X1776" s="52"/>
      <c r="Y1776" s="52"/>
      <c r="Z1776" s="52"/>
      <c r="AA1776" s="52"/>
      <c r="AB1776" s="52"/>
      <c r="AC1776" s="52"/>
      <c r="AD1776" s="52"/>
      <c r="AE1776" s="52"/>
      <c r="AF1776" s="52"/>
      <c r="AG1776" s="52"/>
      <c r="AH1776" s="52"/>
      <c r="AI1776" s="52"/>
      <c r="AJ1776" s="52"/>
      <c r="AK1776" s="52"/>
      <c r="AL1776" s="52"/>
      <c r="AM1776" s="52"/>
      <c r="AN1776" s="52"/>
      <c r="AO1776" s="52"/>
      <c r="AP1776" s="52"/>
      <c r="AQ1776" s="52"/>
      <c r="AR1776" s="52"/>
      <c r="AS1776" s="52"/>
      <c r="AT1776" s="52"/>
      <c r="AU1776" s="52"/>
      <c r="AV1776" s="52"/>
      <c r="AW1776" s="52"/>
      <c r="AX1776" s="52"/>
      <c r="AY1776" s="52"/>
      <c r="AZ1776" s="52"/>
      <c r="BA1776" s="52"/>
      <c r="BB1776" s="52"/>
      <c r="BC1776" s="52"/>
      <c r="BD1776" s="52"/>
      <c r="BE1776" s="52"/>
      <c r="BF1776" s="52"/>
      <c r="BG1776" s="52"/>
      <c r="BH1776" s="52"/>
      <c r="BI1776" s="52"/>
      <c r="BJ1776" s="52"/>
      <c r="BK1776" s="52"/>
      <c r="BL1776" s="52"/>
      <c r="BM1776" s="52"/>
      <c r="BN1776" s="52"/>
      <c r="BO1776" s="52"/>
      <c r="BP1776" s="52"/>
      <c r="BQ1776" s="52"/>
      <c r="BR1776" s="52"/>
      <c r="BS1776" s="52"/>
      <c r="BT1776" s="52"/>
      <c r="BU1776" s="52"/>
      <c r="BV1776" s="52"/>
      <c r="BW1776" s="52"/>
      <c r="BX1776" s="52"/>
      <c r="BY1776" s="52"/>
      <c r="BZ1776" s="52"/>
      <c r="CA1776" s="52"/>
      <c r="CB1776" s="52"/>
      <c r="CC1776" s="52"/>
      <c r="CD1776" s="52"/>
      <c r="CE1776" s="52"/>
      <c r="CF1776" s="52"/>
      <c r="CG1776" s="52"/>
      <c r="CH1776" s="52"/>
      <c r="CI1776" s="52"/>
      <c r="CJ1776" s="52"/>
      <c r="CK1776" s="52"/>
      <c r="CL1776" s="52"/>
      <c r="CM1776" s="52"/>
      <c r="CN1776" s="52"/>
      <c r="CO1776" s="52"/>
      <c r="CP1776" s="52"/>
      <c r="CQ1776" s="52"/>
      <c r="CR1776" s="52"/>
      <c r="CS1776" s="52"/>
      <c r="CT1776" s="52"/>
      <c r="CU1776" s="52"/>
      <c r="CV1776" s="52"/>
      <c r="CW1776" s="52"/>
      <c r="CX1776" s="52"/>
      <c r="CY1776" s="52"/>
      <c r="CZ1776" s="52"/>
      <c r="DA1776" s="52"/>
      <c r="DB1776" s="52"/>
      <c r="DC1776" s="52"/>
      <c r="DD1776" s="52"/>
      <c r="DE1776" s="52"/>
      <c r="DF1776" s="52"/>
      <c r="DG1776" s="52"/>
      <c r="DH1776" s="52"/>
      <c r="DI1776" s="52"/>
      <c r="DJ1776" s="52"/>
      <c r="DK1776" s="52"/>
      <c r="DL1776" s="52"/>
      <c r="DM1776" s="52"/>
      <c r="DN1776" s="52"/>
      <c r="DO1776" s="52"/>
      <c r="DP1776" s="52"/>
      <c r="DQ1776" s="52"/>
      <c r="DR1776" s="52"/>
      <c r="DS1776" s="52"/>
      <c r="DT1776" s="52"/>
      <c r="DU1776" s="52"/>
      <c r="DV1776" s="52"/>
      <c r="DW1776" s="52"/>
      <c r="DX1776" s="52"/>
      <c r="DY1776" s="52"/>
    </row>
    <row r="1777" spans="1:129" x14ac:dyDescent="0.25">
      <c r="A1777" s="56">
        <v>51901</v>
      </c>
      <c r="B1777" s="173" t="s">
        <v>109</v>
      </c>
      <c r="C1777" s="173"/>
      <c r="D1777" s="173"/>
      <c r="E1777" s="173"/>
      <c r="F1777" s="173"/>
      <c r="G1777" s="173"/>
      <c r="H1777" s="173"/>
      <c r="I1777" s="52"/>
      <c r="J1777" s="103"/>
      <c r="K1777" s="55"/>
      <c r="L1777" s="52"/>
      <c r="M1777" s="55"/>
      <c r="N1777" s="52"/>
      <c r="O1777" s="52"/>
      <c r="P1777" s="95"/>
      <c r="Q1777" s="52"/>
      <c r="R1777" s="52"/>
      <c r="S1777" s="52"/>
      <c r="T1777" s="52"/>
      <c r="U1777" s="52"/>
      <c r="V1777" s="52"/>
      <c r="W1777" s="52"/>
      <c r="X1777" s="52"/>
      <c r="Y1777" s="52"/>
      <c r="Z1777" s="52"/>
      <c r="AA1777" s="52"/>
      <c r="AB1777" s="52"/>
      <c r="AC1777" s="52"/>
      <c r="AD1777" s="52"/>
      <c r="AE1777" s="52"/>
      <c r="AF1777" s="52"/>
      <c r="AG1777" s="52"/>
      <c r="AH1777" s="52"/>
      <c r="AI1777" s="52"/>
      <c r="AJ1777" s="52"/>
      <c r="AK1777" s="52"/>
      <c r="AL1777" s="52"/>
      <c r="AM1777" s="52"/>
      <c r="AN1777" s="52"/>
      <c r="AO1777" s="52"/>
      <c r="AP1777" s="52"/>
      <c r="AQ1777" s="52"/>
      <c r="AR1777" s="52"/>
      <c r="AS1777" s="52"/>
      <c r="AT1777" s="52"/>
      <c r="AU1777" s="52"/>
      <c r="AV1777" s="52"/>
      <c r="AW1777" s="52"/>
      <c r="AX1777" s="52"/>
      <c r="AY1777" s="52"/>
      <c r="AZ1777" s="52"/>
      <c r="BA1777" s="52"/>
      <c r="BB1777" s="52"/>
      <c r="BC1777" s="52"/>
      <c r="BD1777" s="52"/>
      <c r="BE1777" s="52"/>
      <c r="BF1777" s="52"/>
      <c r="BG1777" s="52"/>
      <c r="BH1777" s="52"/>
      <c r="BI1777" s="52"/>
      <c r="BJ1777" s="52"/>
      <c r="BK1777" s="52"/>
      <c r="BL1777" s="52"/>
      <c r="BM1777" s="52"/>
      <c r="BN1777" s="52"/>
      <c r="BO1777" s="52"/>
      <c r="BP1777" s="52"/>
      <c r="BQ1777" s="52"/>
      <c r="BR1777" s="52"/>
      <c r="BS1777" s="52"/>
      <c r="BT1777" s="52"/>
      <c r="BU1777" s="52"/>
      <c r="BV1777" s="52"/>
      <c r="BW1777" s="52"/>
      <c r="BX1777" s="52"/>
      <c r="BY1777" s="52"/>
      <c r="BZ1777" s="52"/>
      <c r="CA1777" s="52"/>
      <c r="CB1777" s="52"/>
      <c r="CC1777" s="52"/>
      <c r="CD1777" s="52"/>
      <c r="CE1777" s="52"/>
      <c r="CF1777" s="52"/>
      <c r="CG1777" s="52"/>
      <c r="CH1777" s="52"/>
      <c r="CI1777" s="52"/>
      <c r="CJ1777" s="52"/>
      <c r="CK1777" s="52"/>
      <c r="CL1777" s="52"/>
      <c r="CM1777" s="52"/>
      <c r="CN1777" s="52"/>
      <c r="CO1777" s="52"/>
      <c r="CP1777" s="52"/>
      <c r="CQ1777" s="52"/>
      <c r="CR1777" s="52"/>
      <c r="CS1777" s="52"/>
      <c r="CT1777" s="52"/>
      <c r="CU1777" s="52"/>
      <c r="CV1777" s="52"/>
      <c r="CW1777" s="52"/>
      <c r="CX1777" s="52"/>
      <c r="CY1777" s="52"/>
      <c r="CZ1777" s="52"/>
      <c r="DA1777" s="52"/>
      <c r="DB1777" s="52"/>
      <c r="DC1777" s="52"/>
      <c r="DD1777" s="52"/>
      <c r="DE1777" s="52"/>
      <c r="DF1777" s="52"/>
      <c r="DG1777" s="52"/>
      <c r="DH1777" s="52"/>
      <c r="DI1777" s="52"/>
      <c r="DJ1777" s="52"/>
      <c r="DK1777" s="52"/>
      <c r="DL1777" s="52"/>
      <c r="DM1777" s="52"/>
      <c r="DN1777" s="52"/>
      <c r="DO1777" s="52"/>
      <c r="DP1777" s="52"/>
      <c r="DQ1777" s="52"/>
      <c r="DR1777" s="52"/>
      <c r="DS1777" s="52"/>
      <c r="DT1777" s="52"/>
      <c r="DU1777" s="52"/>
      <c r="DV1777" s="52"/>
      <c r="DW1777" s="52"/>
      <c r="DX1777" s="52"/>
      <c r="DY1777" s="52"/>
    </row>
    <row r="1778" spans="1:129" x14ac:dyDescent="0.25">
      <c r="D1778" s="23">
        <v>500</v>
      </c>
      <c r="E1778" s="2">
        <v>12</v>
      </c>
      <c r="F1778" s="2"/>
      <c r="G1778" s="10">
        <f>D1778/E1778</f>
        <v>41.666666666666664</v>
      </c>
      <c r="I1778" s="52"/>
      <c r="J1778" s="103"/>
      <c r="K1778" s="55"/>
      <c r="L1778" s="52"/>
      <c r="M1778" s="55"/>
      <c r="N1778" s="52"/>
      <c r="O1778" s="52"/>
      <c r="P1778" s="95"/>
      <c r="Q1778" s="52"/>
      <c r="R1778" s="52"/>
      <c r="S1778" s="52"/>
      <c r="T1778" s="52"/>
      <c r="U1778" s="52"/>
      <c r="V1778" s="52"/>
      <c r="W1778" s="52"/>
      <c r="X1778" s="52"/>
      <c r="Y1778" s="52"/>
      <c r="Z1778" s="52"/>
      <c r="AA1778" s="52"/>
      <c r="AB1778" s="52"/>
      <c r="AC1778" s="52"/>
      <c r="AD1778" s="52"/>
      <c r="AE1778" s="52"/>
      <c r="AF1778" s="52"/>
      <c r="AG1778" s="52"/>
      <c r="AH1778" s="52"/>
      <c r="AI1778" s="52"/>
      <c r="AJ1778" s="52"/>
      <c r="AK1778" s="52"/>
      <c r="AL1778" s="52"/>
      <c r="AM1778" s="52"/>
      <c r="AN1778" s="52"/>
      <c r="AO1778" s="52"/>
      <c r="AP1778" s="52"/>
      <c r="AQ1778" s="52"/>
      <c r="AR1778" s="52"/>
      <c r="AS1778" s="52"/>
      <c r="AT1778" s="52"/>
      <c r="AU1778" s="52"/>
      <c r="AV1778" s="52"/>
      <c r="AW1778" s="52"/>
      <c r="AX1778" s="52"/>
      <c r="AY1778" s="52"/>
      <c r="AZ1778" s="52"/>
      <c r="BA1778" s="52"/>
      <c r="BB1778" s="52"/>
      <c r="BC1778" s="52"/>
      <c r="BD1778" s="52"/>
      <c r="BE1778" s="52"/>
      <c r="BF1778" s="52"/>
      <c r="BG1778" s="52"/>
      <c r="BH1778" s="52"/>
      <c r="BI1778" s="52"/>
      <c r="BJ1778" s="52"/>
      <c r="BK1778" s="52"/>
      <c r="BL1778" s="52"/>
      <c r="BM1778" s="52"/>
      <c r="BN1778" s="52"/>
      <c r="BO1778" s="52"/>
      <c r="BP1778" s="52"/>
      <c r="BQ1778" s="52"/>
      <c r="BR1778" s="52"/>
      <c r="BS1778" s="52"/>
      <c r="BT1778" s="52"/>
      <c r="BU1778" s="52"/>
      <c r="BV1778" s="52"/>
      <c r="BW1778" s="52"/>
      <c r="BX1778" s="52"/>
      <c r="BY1778" s="52"/>
      <c r="BZ1778" s="52"/>
      <c r="CA1778" s="52"/>
      <c r="CB1778" s="52"/>
      <c r="CC1778" s="52"/>
      <c r="CD1778" s="52"/>
      <c r="CE1778" s="52"/>
      <c r="CF1778" s="52"/>
      <c r="CG1778" s="52"/>
      <c r="CH1778" s="52"/>
      <c r="CI1778" s="52"/>
      <c r="CJ1778" s="52"/>
      <c r="CK1778" s="52"/>
      <c r="CL1778" s="52"/>
      <c r="CM1778" s="52"/>
      <c r="CN1778" s="52"/>
      <c r="CO1778" s="52"/>
      <c r="CP1778" s="52"/>
      <c r="CQ1778" s="52"/>
      <c r="CR1778" s="52"/>
      <c r="CS1778" s="52"/>
      <c r="CT1778" s="52"/>
      <c r="CU1778" s="52"/>
      <c r="CV1778" s="52"/>
      <c r="CW1778" s="52"/>
      <c r="CX1778" s="52"/>
      <c r="CY1778" s="52"/>
      <c r="CZ1778" s="52"/>
      <c r="DA1778" s="52"/>
      <c r="DB1778" s="52"/>
      <c r="DC1778" s="52"/>
      <c r="DD1778" s="52"/>
      <c r="DE1778" s="52"/>
      <c r="DF1778" s="52"/>
      <c r="DG1778" s="52"/>
      <c r="DH1778" s="52"/>
      <c r="DI1778" s="52"/>
      <c r="DJ1778" s="52"/>
      <c r="DK1778" s="52"/>
      <c r="DL1778" s="52"/>
      <c r="DM1778" s="52"/>
      <c r="DN1778" s="52"/>
      <c r="DO1778" s="52"/>
      <c r="DP1778" s="52"/>
      <c r="DQ1778" s="52"/>
      <c r="DR1778" s="52"/>
      <c r="DS1778" s="52"/>
      <c r="DT1778" s="52"/>
      <c r="DU1778" s="52"/>
      <c r="DV1778" s="52"/>
      <c r="DW1778" s="52"/>
      <c r="DX1778" s="52"/>
      <c r="DY1778" s="52"/>
    </row>
    <row r="1779" spans="1:129" x14ac:dyDescent="0.25">
      <c r="A1779" s="20"/>
      <c r="B1779" s="56" t="s">
        <v>1</v>
      </c>
      <c r="C1779" s="56"/>
      <c r="D1779" s="24" t="s">
        <v>2</v>
      </c>
      <c r="E1779" s="25"/>
      <c r="F1779" s="31" t="s">
        <v>3</v>
      </c>
      <c r="G1779" s="26"/>
      <c r="H1779" s="20"/>
      <c r="I1779" s="52"/>
      <c r="J1779" s="103"/>
      <c r="K1779" s="55"/>
      <c r="L1779" s="52"/>
      <c r="M1779" s="55"/>
      <c r="N1779" s="52"/>
      <c r="O1779" s="52"/>
      <c r="P1779" s="95"/>
      <c r="Q1779" s="52"/>
      <c r="R1779" s="52"/>
      <c r="S1779" s="52"/>
      <c r="T1779" s="52"/>
      <c r="U1779" s="52"/>
      <c r="V1779" s="52"/>
      <c r="W1779" s="52"/>
      <c r="X1779" s="52"/>
      <c r="Y1779" s="52"/>
      <c r="Z1779" s="52"/>
      <c r="AA1779" s="52"/>
      <c r="AB1779" s="52"/>
      <c r="AC1779" s="52"/>
      <c r="AD1779" s="52"/>
      <c r="AE1779" s="52"/>
      <c r="AF1779" s="52"/>
      <c r="AG1779" s="52"/>
      <c r="AH1779" s="52"/>
      <c r="AI1779" s="52"/>
      <c r="AJ1779" s="52"/>
      <c r="AK1779" s="52"/>
      <c r="AL1779" s="52"/>
      <c r="AM1779" s="52"/>
      <c r="AN1779" s="52"/>
      <c r="AO1779" s="52"/>
      <c r="AP1779" s="52"/>
      <c r="AQ1779" s="52"/>
      <c r="AR1779" s="52"/>
      <c r="AS1779" s="52"/>
      <c r="AT1779" s="52"/>
      <c r="AU1779" s="52"/>
      <c r="AV1779" s="52"/>
      <c r="AW1779" s="52"/>
      <c r="AX1779" s="52"/>
      <c r="AY1779" s="52"/>
      <c r="AZ1779" s="52"/>
      <c r="BA1779" s="52"/>
      <c r="BB1779" s="52"/>
      <c r="BC1779" s="52"/>
      <c r="BD1779" s="52"/>
      <c r="BE1779" s="52"/>
      <c r="BF1779" s="52"/>
      <c r="BG1779" s="52"/>
      <c r="BH1779" s="52"/>
      <c r="BI1779" s="52"/>
      <c r="BJ1779" s="52"/>
      <c r="BK1779" s="52"/>
      <c r="BL1779" s="52"/>
      <c r="BM1779" s="52"/>
      <c r="BN1779" s="52"/>
      <c r="BO1779" s="52"/>
      <c r="BP1779" s="52"/>
      <c r="BQ1779" s="52"/>
      <c r="BR1779" s="52"/>
      <c r="BS1779" s="52"/>
      <c r="BT1779" s="52"/>
      <c r="BU1779" s="52"/>
      <c r="BV1779" s="52"/>
      <c r="BW1779" s="52"/>
      <c r="BX1779" s="52"/>
      <c r="BY1779" s="52"/>
      <c r="BZ1779" s="52"/>
      <c r="CA1779" s="52"/>
      <c r="CB1779" s="52"/>
      <c r="CC1779" s="52"/>
      <c r="CD1779" s="52"/>
      <c r="CE1779" s="52"/>
      <c r="CF1779" s="52"/>
      <c r="CG1779" s="52"/>
      <c r="CH1779" s="52"/>
      <c r="CI1779" s="52"/>
      <c r="CJ1779" s="52"/>
      <c r="CK1779" s="52"/>
      <c r="CL1779" s="52"/>
      <c r="CM1779" s="52"/>
      <c r="CN1779" s="52"/>
      <c r="CO1779" s="52"/>
      <c r="CP1779" s="52"/>
      <c r="CQ1779" s="52"/>
      <c r="CR1779" s="52"/>
      <c r="CS1779" s="52"/>
      <c r="CT1779" s="52"/>
      <c r="CU1779" s="52"/>
      <c r="CV1779" s="52"/>
      <c r="CW1779" s="52"/>
      <c r="CX1779" s="52"/>
      <c r="CY1779" s="52"/>
      <c r="CZ1779" s="52"/>
      <c r="DA1779" s="52"/>
      <c r="DB1779" s="52"/>
      <c r="DC1779" s="52"/>
      <c r="DD1779" s="52"/>
      <c r="DE1779" s="52"/>
      <c r="DF1779" s="52"/>
      <c r="DG1779" s="52"/>
      <c r="DH1779" s="52"/>
      <c r="DI1779" s="52"/>
      <c r="DJ1779" s="52"/>
      <c r="DK1779" s="52"/>
      <c r="DL1779" s="52"/>
      <c r="DM1779" s="52"/>
      <c r="DN1779" s="52"/>
      <c r="DO1779" s="52"/>
      <c r="DP1779" s="52"/>
      <c r="DQ1779" s="52"/>
      <c r="DR1779" s="52"/>
      <c r="DS1779" s="52"/>
      <c r="DT1779" s="52"/>
      <c r="DU1779" s="52"/>
      <c r="DV1779" s="52"/>
      <c r="DW1779" s="52"/>
      <c r="DX1779" s="52"/>
      <c r="DY1779" s="52"/>
    </row>
    <row r="1780" spans="1:129" x14ac:dyDescent="0.25">
      <c r="A1780" s="19" t="s">
        <v>4</v>
      </c>
      <c r="B1780" s="5">
        <v>41</v>
      </c>
      <c r="D1780" s="5">
        <f>B1780-F1780</f>
        <v>41</v>
      </c>
      <c r="F1780" s="5">
        <f>SUM(J1780:BL1780)</f>
        <v>0</v>
      </c>
      <c r="I1780" s="52"/>
      <c r="J1780" s="103"/>
      <c r="K1780" s="55"/>
      <c r="L1780" s="52"/>
      <c r="M1780" s="55"/>
      <c r="N1780" s="52"/>
      <c r="O1780" s="52"/>
      <c r="P1780" s="95"/>
      <c r="Q1780" s="52"/>
      <c r="R1780" s="52"/>
      <c r="S1780" s="52"/>
      <c r="T1780" s="52"/>
      <c r="U1780" s="52"/>
      <c r="V1780" s="52"/>
      <c r="W1780" s="52"/>
      <c r="X1780" s="52"/>
      <c r="Y1780" s="52"/>
      <c r="Z1780" s="52"/>
      <c r="AA1780" s="52"/>
      <c r="AB1780" s="52"/>
      <c r="AC1780" s="52"/>
      <c r="AD1780" s="52"/>
      <c r="AE1780" s="52"/>
      <c r="AF1780" s="52"/>
      <c r="AG1780" s="52"/>
      <c r="AH1780" s="52"/>
      <c r="AI1780" s="52"/>
      <c r="AJ1780" s="52"/>
      <c r="AK1780" s="52"/>
      <c r="AL1780" s="52"/>
      <c r="AM1780" s="52"/>
      <c r="AN1780" s="52"/>
      <c r="AO1780" s="52"/>
      <c r="AP1780" s="52"/>
      <c r="AQ1780" s="52"/>
      <c r="AR1780" s="52"/>
      <c r="AS1780" s="52"/>
      <c r="AT1780" s="52"/>
      <c r="AU1780" s="52"/>
      <c r="AV1780" s="52"/>
      <c r="AW1780" s="52"/>
      <c r="AX1780" s="52"/>
      <c r="AY1780" s="52"/>
      <c r="AZ1780" s="52"/>
      <c r="BA1780" s="52"/>
      <c r="BB1780" s="52"/>
      <c r="BC1780" s="52"/>
      <c r="BD1780" s="52"/>
      <c r="BE1780" s="52"/>
      <c r="BF1780" s="52"/>
      <c r="BG1780" s="52"/>
      <c r="BH1780" s="52"/>
      <c r="BI1780" s="52"/>
      <c r="BJ1780" s="52"/>
      <c r="BK1780" s="52"/>
      <c r="BL1780" s="52"/>
      <c r="BM1780" s="52"/>
      <c r="BN1780" s="52"/>
      <c r="BO1780" s="52"/>
      <c r="BP1780" s="52"/>
      <c r="BQ1780" s="52"/>
      <c r="BR1780" s="52"/>
      <c r="BS1780" s="52"/>
      <c r="BT1780" s="52"/>
      <c r="BU1780" s="52"/>
      <c r="BV1780" s="52"/>
      <c r="BW1780" s="52"/>
      <c r="BX1780" s="52"/>
      <c r="BY1780" s="52"/>
      <c r="BZ1780" s="52"/>
      <c r="CA1780" s="52"/>
      <c r="CB1780" s="52"/>
      <c r="CC1780" s="52"/>
      <c r="CD1780" s="52"/>
      <c r="CE1780" s="52"/>
      <c r="CF1780" s="52"/>
      <c r="CG1780" s="52"/>
      <c r="CH1780" s="52"/>
      <c r="CI1780" s="52"/>
      <c r="CJ1780" s="52"/>
      <c r="CK1780" s="52"/>
      <c r="CL1780" s="52"/>
      <c r="CM1780" s="52"/>
      <c r="CN1780" s="52"/>
      <c r="CO1780" s="52"/>
      <c r="CP1780" s="52"/>
      <c r="CQ1780" s="52"/>
      <c r="CR1780" s="52"/>
      <c r="CS1780" s="52"/>
      <c r="CT1780" s="52"/>
      <c r="CU1780" s="52"/>
      <c r="CV1780" s="52"/>
      <c r="CW1780" s="52"/>
      <c r="CX1780" s="52"/>
      <c r="CY1780" s="52"/>
      <c r="CZ1780" s="52"/>
      <c r="DA1780" s="52"/>
      <c r="DB1780" s="52"/>
      <c r="DC1780" s="52"/>
      <c r="DD1780" s="52"/>
      <c r="DE1780" s="52"/>
      <c r="DF1780" s="52"/>
      <c r="DG1780" s="52"/>
      <c r="DH1780" s="52"/>
      <c r="DI1780" s="52"/>
      <c r="DJ1780" s="52"/>
      <c r="DK1780" s="52"/>
      <c r="DL1780" s="52"/>
      <c r="DM1780" s="52"/>
      <c r="DN1780" s="52"/>
      <c r="DO1780" s="52"/>
      <c r="DP1780" s="52"/>
      <c r="DQ1780" s="52"/>
      <c r="DR1780" s="52"/>
      <c r="DS1780" s="52"/>
      <c r="DT1780" s="52"/>
      <c r="DU1780" s="52"/>
      <c r="DV1780" s="52"/>
      <c r="DW1780" s="52"/>
      <c r="DX1780" s="52"/>
      <c r="DY1780" s="52"/>
    </row>
    <row r="1781" spans="1:129" x14ac:dyDescent="0.25">
      <c r="A1781" s="19" t="s">
        <v>5</v>
      </c>
      <c r="B1781" s="5">
        <v>41</v>
      </c>
      <c r="D1781" s="5">
        <f t="shared" ref="D1781:D1791" si="277">B1781-F1781</f>
        <v>41</v>
      </c>
      <c r="F1781" s="5">
        <f t="shared" ref="F1781:F1791" si="278">SUM(J1781:BL1781)</f>
        <v>0</v>
      </c>
      <c r="I1781" s="52"/>
      <c r="J1781" s="103"/>
      <c r="K1781" s="55"/>
      <c r="L1781" s="52"/>
      <c r="M1781" s="55"/>
      <c r="N1781" s="52"/>
      <c r="O1781" s="52"/>
      <c r="P1781" s="95"/>
      <c r="Q1781" s="52"/>
      <c r="R1781" s="52"/>
      <c r="S1781" s="52"/>
      <c r="T1781" s="52"/>
      <c r="U1781" s="52"/>
      <c r="V1781" s="52"/>
      <c r="W1781" s="52"/>
      <c r="X1781" s="52"/>
      <c r="Y1781" s="52"/>
      <c r="Z1781" s="52"/>
      <c r="AA1781" s="52"/>
      <c r="AB1781" s="52"/>
      <c r="AC1781" s="52"/>
      <c r="AD1781" s="52"/>
      <c r="AE1781" s="52"/>
      <c r="AF1781" s="52"/>
      <c r="AG1781" s="52"/>
      <c r="AH1781" s="52"/>
      <c r="AI1781" s="52"/>
      <c r="AJ1781" s="52"/>
      <c r="AK1781" s="52"/>
      <c r="AL1781" s="52"/>
      <c r="AM1781" s="52"/>
      <c r="AN1781" s="52"/>
      <c r="AO1781" s="52"/>
      <c r="AP1781" s="52"/>
      <c r="AQ1781" s="52"/>
      <c r="AR1781" s="52"/>
      <c r="AS1781" s="52"/>
      <c r="AT1781" s="52"/>
      <c r="AU1781" s="52"/>
      <c r="AV1781" s="52"/>
      <c r="AW1781" s="52"/>
      <c r="AX1781" s="52"/>
      <c r="AY1781" s="52"/>
      <c r="AZ1781" s="52"/>
      <c r="BA1781" s="52"/>
      <c r="BB1781" s="52"/>
      <c r="BC1781" s="52"/>
      <c r="BD1781" s="52"/>
      <c r="BE1781" s="52"/>
      <c r="BF1781" s="52"/>
      <c r="BG1781" s="52"/>
      <c r="BH1781" s="52"/>
      <c r="BI1781" s="52"/>
      <c r="BJ1781" s="52"/>
      <c r="BK1781" s="52"/>
      <c r="BL1781" s="52"/>
      <c r="BM1781" s="52"/>
      <c r="BN1781" s="52"/>
      <c r="BO1781" s="52"/>
      <c r="BP1781" s="52"/>
      <c r="BQ1781" s="52"/>
      <c r="BR1781" s="52"/>
      <c r="BS1781" s="52"/>
      <c r="BT1781" s="52"/>
      <c r="BU1781" s="52"/>
      <c r="BV1781" s="52"/>
      <c r="BW1781" s="52"/>
      <c r="BX1781" s="52"/>
      <c r="BY1781" s="52"/>
      <c r="BZ1781" s="52"/>
      <c r="CA1781" s="52"/>
      <c r="CB1781" s="52"/>
      <c r="CC1781" s="52"/>
      <c r="CD1781" s="52"/>
      <c r="CE1781" s="52"/>
      <c r="CF1781" s="52"/>
      <c r="CG1781" s="52"/>
      <c r="CH1781" s="52"/>
      <c r="CI1781" s="52"/>
      <c r="CJ1781" s="52"/>
      <c r="CK1781" s="52"/>
      <c r="CL1781" s="52"/>
      <c r="CM1781" s="52"/>
      <c r="CN1781" s="52"/>
      <c r="CO1781" s="52"/>
      <c r="CP1781" s="52"/>
      <c r="CQ1781" s="52"/>
      <c r="CR1781" s="52"/>
      <c r="CS1781" s="52"/>
      <c r="CT1781" s="52"/>
      <c r="CU1781" s="52"/>
      <c r="CV1781" s="52"/>
      <c r="CW1781" s="52"/>
      <c r="CX1781" s="52"/>
      <c r="CY1781" s="52"/>
      <c r="CZ1781" s="52"/>
      <c r="DA1781" s="52"/>
      <c r="DB1781" s="52"/>
      <c r="DC1781" s="52"/>
      <c r="DD1781" s="52"/>
      <c r="DE1781" s="52"/>
      <c r="DF1781" s="52"/>
      <c r="DG1781" s="52"/>
      <c r="DH1781" s="52"/>
      <c r="DI1781" s="52"/>
      <c r="DJ1781" s="52"/>
      <c r="DK1781" s="52"/>
      <c r="DL1781" s="52"/>
      <c r="DM1781" s="52"/>
      <c r="DN1781" s="52"/>
      <c r="DO1781" s="52"/>
      <c r="DP1781" s="52"/>
      <c r="DQ1781" s="52"/>
      <c r="DR1781" s="52"/>
      <c r="DS1781" s="52"/>
      <c r="DT1781" s="52"/>
      <c r="DU1781" s="52"/>
      <c r="DV1781" s="52"/>
      <c r="DW1781" s="52"/>
      <c r="DX1781" s="52"/>
      <c r="DY1781" s="52"/>
    </row>
    <row r="1782" spans="1:129" x14ac:dyDescent="0.25">
      <c r="A1782" s="19" t="s">
        <v>6</v>
      </c>
      <c r="B1782" s="106">
        <v>41</v>
      </c>
      <c r="D1782" s="5">
        <f t="shared" si="277"/>
        <v>41</v>
      </c>
      <c r="F1782" s="5">
        <f t="shared" si="278"/>
        <v>0</v>
      </c>
      <c r="I1782" s="52"/>
      <c r="J1782" s="103"/>
      <c r="K1782" s="55"/>
      <c r="L1782" s="52"/>
      <c r="M1782" s="55"/>
      <c r="N1782" s="55"/>
      <c r="O1782" s="52"/>
      <c r="P1782" s="95"/>
      <c r="Q1782" s="52"/>
      <c r="R1782" s="52"/>
      <c r="S1782" s="52"/>
      <c r="T1782" s="52"/>
      <c r="U1782" s="52"/>
      <c r="V1782" s="52"/>
      <c r="W1782" s="52"/>
      <c r="X1782" s="52"/>
      <c r="Y1782" s="52"/>
      <c r="Z1782" s="52"/>
      <c r="AA1782" s="52"/>
      <c r="AB1782" s="52"/>
      <c r="AC1782" s="52"/>
      <c r="AD1782" s="52"/>
      <c r="AE1782" s="52"/>
      <c r="AF1782" s="52"/>
      <c r="AG1782" s="52"/>
      <c r="AH1782" s="52"/>
      <c r="AI1782" s="52"/>
      <c r="AJ1782" s="52"/>
      <c r="AK1782" s="52"/>
      <c r="AL1782" s="52"/>
      <c r="AM1782" s="52"/>
      <c r="AN1782" s="52"/>
      <c r="AO1782" s="52"/>
      <c r="AP1782" s="52"/>
      <c r="AQ1782" s="52"/>
      <c r="AR1782" s="52"/>
      <c r="AS1782" s="52"/>
      <c r="AT1782" s="52"/>
      <c r="AU1782" s="52"/>
      <c r="AV1782" s="52"/>
      <c r="AW1782" s="52"/>
      <c r="AX1782" s="52"/>
      <c r="AY1782" s="52"/>
      <c r="AZ1782" s="52"/>
      <c r="BA1782" s="52"/>
      <c r="BB1782" s="52"/>
      <c r="BC1782" s="52"/>
      <c r="BD1782" s="52"/>
      <c r="BE1782" s="52"/>
      <c r="BF1782" s="52"/>
      <c r="BG1782" s="52"/>
      <c r="BH1782" s="52"/>
      <c r="BI1782" s="52"/>
      <c r="BJ1782" s="52"/>
      <c r="BK1782" s="52"/>
      <c r="BL1782" s="52"/>
      <c r="BM1782" s="52"/>
      <c r="BN1782" s="52"/>
      <c r="BO1782" s="52"/>
      <c r="BP1782" s="52"/>
      <c r="BQ1782" s="52"/>
      <c r="BR1782" s="52"/>
      <c r="BS1782" s="52"/>
      <c r="BT1782" s="52"/>
      <c r="BU1782" s="52"/>
      <c r="BV1782" s="52"/>
      <c r="BW1782" s="52"/>
      <c r="BX1782" s="52"/>
      <c r="BY1782" s="52"/>
      <c r="BZ1782" s="52"/>
      <c r="CA1782" s="52"/>
      <c r="CB1782" s="52"/>
      <c r="CC1782" s="52"/>
      <c r="CD1782" s="52"/>
      <c r="CE1782" s="52"/>
      <c r="CF1782" s="52"/>
      <c r="CG1782" s="52"/>
      <c r="CH1782" s="52"/>
      <c r="CI1782" s="52"/>
      <c r="CJ1782" s="52"/>
      <c r="CK1782" s="52"/>
      <c r="CL1782" s="52"/>
      <c r="CM1782" s="52"/>
      <c r="CN1782" s="52"/>
      <c r="CO1782" s="52"/>
      <c r="CP1782" s="52"/>
      <c r="CQ1782" s="52"/>
      <c r="CR1782" s="52"/>
      <c r="CS1782" s="52"/>
      <c r="CT1782" s="52"/>
      <c r="CU1782" s="52"/>
      <c r="CV1782" s="52"/>
      <c r="CW1782" s="52"/>
      <c r="CX1782" s="52"/>
      <c r="CY1782" s="52"/>
      <c r="CZ1782" s="52"/>
      <c r="DA1782" s="52"/>
      <c r="DB1782" s="52"/>
      <c r="DC1782" s="52"/>
      <c r="DD1782" s="52"/>
      <c r="DE1782" s="52"/>
      <c r="DF1782" s="52"/>
      <c r="DG1782" s="52"/>
      <c r="DH1782" s="52"/>
      <c r="DI1782" s="52"/>
      <c r="DJ1782" s="52"/>
      <c r="DK1782" s="52"/>
      <c r="DL1782" s="52"/>
      <c r="DM1782" s="52"/>
      <c r="DN1782" s="52"/>
      <c r="DO1782" s="52"/>
      <c r="DP1782" s="52"/>
      <c r="DQ1782" s="52"/>
      <c r="DR1782" s="52"/>
      <c r="DS1782" s="52"/>
      <c r="DT1782" s="52"/>
      <c r="DU1782" s="52"/>
      <c r="DV1782" s="52"/>
      <c r="DW1782" s="52"/>
      <c r="DX1782" s="52"/>
      <c r="DY1782" s="52"/>
    </row>
    <row r="1783" spans="1:129" x14ac:dyDescent="0.25">
      <c r="A1783" s="19" t="s">
        <v>7</v>
      </c>
      <c r="B1783" s="5">
        <v>41</v>
      </c>
      <c r="D1783" s="5">
        <f t="shared" si="277"/>
        <v>41</v>
      </c>
      <c r="F1783" s="5">
        <f t="shared" si="278"/>
        <v>0</v>
      </c>
      <c r="I1783" s="52"/>
      <c r="J1783" s="103"/>
      <c r="K1783" s="55"/>
      <c r="L1783" s="52"/>
      <c r="M1783" s="55"/>
      <c r="N1783" s="55"/>
      <c r="O1783" s="52"/>
      <c r="P1783" s="95"/>
      <c r="Q1783" s="52"/>
      <c r="R1783" s="52"/>
      <c r="S1783" s="52"/>
      <c r="T1783" s="52"/>
      <c r="U1783" s="52"/>
      <c r="V1783" s="52"/>
      <c r="W1783" s="52"/>
      <c r="X1783" s="52"/>
      <c r="Y1783" s="52"/>
      <c r="Z1783" s="52"/>
      <c r="AA1783" s="52"/>
      <c r="AB1783" s="52"/>
      <c r="AC1783" s="52"/>
      <c r="AD1783" s="52"/>
      <c r="AE1783" s="52"/>
      <c r="AF1783" s="52"/>
      <c r="AG1783" s="52"/>
      <c r="AH1783" s="52"/>
      <c r="AI1783" s="52"/>
      <c r="AJ1783" s="52"/>
      <c r="AK1783" s="52"/>
      <c r="AL1783" s="52"/>
      <c r="AM1783" s="52"/>
      <c r="AN1783" s="52"/>
      <c r="AO1783" s="52"/>
      <c r="AP1783" s="52"/>
      <c r="AQ1783" s="52"/>
      <c r="AR1783" s="52"/>
      <c r="AS1783" s="52"/>
      <c r="AT1783" s="52"/>
      <c r="AU1783" s="52"/>
      <c r="AV1783" s="52"/>
      <c r="AW1783" s="52"/>
      <c r="AX1783" s="52"/>
      <c r="AY1783" s="52"/>
      <c r="AZ1783" s="52"/>
      <c r="BA1783" s="52"/>
      <c r="BB1783" s="52"/>
      <c r="BC1783" s="52"/>
      <c r="BD1783" s="52"/>
      <c r="BE1783" s="52"/>
      <c r="BF1783" s="52"/>
      <c r="BG1783" s="52"/>
      <c r="BH1783" s="52"/>
      <c r="BI1783" s="52"/>
      <c r="BJ1783" s="52"/>
      <c r="BK1783" s="52"/>
      <c r="BL1783" s="52"/>
      <c r="BM1783" s="52"/>
      <c r="BN1783" s="52"/>
      <c r="BO1783" s="52"/>
      <c r="BP1783" s="52"/>
      <c r="BQ1783" s="52"/>
      <c r="BR1783" s="52"/>
      <c r="BS1783" s="52"/>
      <c r="BT1783" s="52"/>
      <c r="BU1783" s="52"/>
      <c r="BV1783" s="52"/>
      <c r="BW1783" s="52"/>
      <c r="BX1783" s="52"/>
      <c r="BY1783" s="52"/>
      <c r="BZ1783" s="52"/>
      <c r="CA1783" s="52"/>
      <c r="CB1783" s="52"/>
      <c r="CC1783" s="52"/>
      <c r="CD1783" s="52"/>
      <c r="CE1783" s="52"/>
      <c r="CF1783" s="52"/>
      <c r="CG1783" s="52"/>
      <c r="CH1783" s="52"/>
      <c r="CI1783" s="52"/>
      <c r="CJ1783" s="52"/>
      <c r="CK1783" s="52"/>
      <c r="CL1783" s="52"/>
      <c r="CM1783" s="52"/>
      <c r="CN1783" s="52"/>
      <c r="CO1783" s="52"/>
      <c r="CP1783" s="52"/>
      <c r="CQ1783" s="52"/>
      <c r="CR1783" s="52"/>
      <c r="CS1783" s="52"/>
      <c r="CT1783" s="52"/>
      <c r="CU1783" s="52"/>
      <c r="CV1783" s="52"/>
      <c r="CW1783" s="52"/>
      <c r="CX1783" s="52"/>
      <c r="CY1783" s="52"/>
      <c r="CZ1783" s="52"/>
      <c r="DA1783" s="52"/>
      <c r="DB1783" s="52"/>
      <c r="DC1783" s="52"/>
      <c r="DD1783" s="52"/>
      <c r="DE1783" s="52"/>
      <c r="DF1783" s="52"/>
      <c r="DG1783" s="52"/>
      <c r="DH1783" s="52"/>
      <c r="DI1783" s="52"/>
      <c r="DJ1783" s="52"/>
      <c r="DK1783" s="52"/>
      <c r="DL1783" s="52"/>
      <c r="DM1783" s="52"/>
      <c r="DN1783" s="52"/>
      <c r="DO1783" s="52"/>
      <c r="DP1783" s="52"/>
      <c r="DQ1783" s="52"/>
      <c r="DR1783" s="52"/>
      <c r="DS1783" s="52"/>
      <c r="DT1783" s="52"/>
      <c r="DU1783" s="52"/>
      <c r="DV1783" s="52"/>
      <c r="DW1783" s="52"/>
      <c r="DX1783" s="52"/>
      <c r="DY1783" s="52"/>
    </row>
    <row r="1784" spans="1:129" x14ac:dyDescent="0.25">
      <c r="A1784" s="19" t="s">
        <v>55</v>
      </c>
      <c r="B1784" s="5">
        <v>42</v>
      </c>
      <c r="D1784" s="5">
        <f t="shared" si="277"/>
        <v>42</v>
      </c>
      <c r="F1784" s="5">
        <f t="shared" si="278"/>
        <v>0</v>
      </c>
      <c r="I1784" s="52"/>
      <c r="J1784" s="103"/>
      <c r="K1784" s="55"/>
      <c r="L1784" s="52"/>
      <c r="M1784" s="55"/>
      <c r="N1784" s="52"/>
      <c r="O1784" s="52"/>
      <c r="P1784" s="95"/>
      <c r="Q1784" s="52"/>
      <c r="R1784" s="52"/>
      <c r="S1784" s="52"/>
      <c r="T1784" s="52"/>
      <c r="U1784" s="52"/>
      <c r="V1784" s="52"/>
      <c r="W1784" s="52"/>
      <c r="X1784" s="52"/>
      <c r="Y1784" s="52"/>
      <c r="Z1784" s="52"/>
      <c r="AA1784" s="52"/>
      <c r="AB1784" s="52"/>
      <c r="AC1784" s="52"/>
      <c r="AD1784" s="52"/>
      <c r="AE1784" s="52"/>
      <c r="AF1784" s="52"/>
      <c r="AG1784" s="52"/>
      <c r="AH1784" s="52"/>
      <c r="AI1784" s="52"/>
      <c r="AJ1784" s="52"/>
      <c r="AK1784" s="52"/>
      <c r="AL1784" s="52"/>
      <c r="AM1784" s="52"/>
      <c r="AN1784" s="52"/>
      <c r="AO1784" s="52"/>
      <c r="AP1784" s="52"/>
      <c r="AQ1784" s="52"/>
      <c r="AR1784" s="52"/>
      <c r="AS1784" s="52"/>
      <c r="AT1784" s="52"/>
      <c r="AU1784" s="52"/>
      <c r="AV1784" s="52"/>
      <c r="AW1784" s="52"/>
      <c r="AX1784" s="52"/>
      <c r="AY1784" s="52"/>
      <c r="AZ1784" s="52"/>
      <c r="BA1784" s="52"/>
      <c r="BB1784" s="52"/>
      <c r="BC1784" s="52"/>
      <c r="BD1784" s="52"/>
      <c r="BE1784" s="52"/>
      <c r="BF1784" s="52"/>
      <c r="BG1784" s="52"/>
      <c r="BH1784" s="52"/>
      <c r="BI1784" s="52"/>
      <c r="BJ1784" s="52"/>
      <c r="BK1784" s="52"/>
      <c r="BL1784" s="52"/>
      <c r="BM1784" s="52"/>
      <c r="BN1784" s="52"/>
      <c r="BO1784" s="52"/>
      <c r="BP1784" s="52"/>
      <c r="BQ1784" s="52"/>
      <c r="BR1784" s="52"/>
      <c r="BS1784" s="52"/>
      <c r="BT1784" s="52"/>
      <c r="BU1784" s="52"/>
      <c r="BV1784" s="52"/>
      <c r="BW1784" s="52"/>
      <c r="BX1784" s="52"/>
      <c r="BY1784" s="52"/>
      <c r="BZ1784" s="52"/>
      <c r="CA1784" s="52"/>
      <c r="CB1784" s="52"/>
      <c r="CC1784" s="52"/>
      <c r="CD1784" s="52"/>
      <c r="CE1784" s="52"/>
      <c r="CF1784" s="52"/>
      <c r="CG1784" s="52"/>
      <c r="CH1784" s="52"/>
      <c r="CI1784" s="52"/>
      <c r="CJ1784" s="52"/>
      <c r="CK1784" s="52"/>
      <c r="CL1784" s="52"/>
      <c r="CM1784" s="52"/>
      <c r="CN1784" s="52"/>
      <c r="CO1784" s="52"/>
      <c r="CP1784" s="52"/>
      <c r="CQ1784" s="52"/>
      <c r="CR1784" s="52"/>
      <c r="CS1784" s="52"/>
      <c r="CT1784" s="52"/>
      <c r="CU1784" s="52"/>
      <c r="CV1784" s="52"/>
      <c r="CW1784" s="52"/>
      <c r="CX1784" s="52"/>
      <c r="CY1784" s="52"/>
      <c r="CZ1784" s="52"/>
      <c r="DA1784" s="52"/>
      <c r="DB1784" s="52"/>
      <c r="DC1784" s="52"/>
      <c r="DD1784" s="52"/>
      <c r="DE1784" s="52"/>
      <c r="DF1784" s="52"/>
      <c r="DG1784" s="52"/>
      <c r="DH1784" s="52"/>
      <c r="DI1784" s="52"/>
      <c r="DJ1784" s="52"/>
      <c r="DK1784" s="52"/>
      <c r="DL1784" s="52"/>
      <c r="DM1784" s="52"/>
      <c r="DN1784" s="52"/>
      <c r="DO1784" s="52"/>
      <c r="DP1784" s="52"/>
      <c r="DQ1784" s="52"/>
      <c r="DR1784" s="52"/>
      <c r="DS1784" s="52"/>
      <c r="DT1784" s="52"/>
      <c r="DU1784" s="52"/>
      <c r="DV1784" s="52"/>
      <c r="DW1784" s="52"/>
      <c r="DX1784" s="52"/>
      <c r="DY1784" s="52"/>
    </row>
    <row r="1785" spans="1:129" x14ac:dyDescent="0.25">
      <c r="A1785" t="s">
        <v>9</v>
      </c>
      <c r="B1785" s="5">
        <v>42</v>
      </c>
      <c r="D1785" s="5">
        <f t="shared" si="277"/>
        <v>42</v>
      </c>
      <c r="F1785" s="5">
        <f t="shared" si="278"/>
        <v>0</v>
      </c>
      <c r="I1785" s="52"/>
      <c r="J1785" s="103"/>
      <c r="K1785" s="55"/>
      <c r="L1785" s="52"/>
      <c r="M1785" s="55"/>
      <c r="N1785" s="52"/>
      <c r="O1785" s="52"/>
      <c r="P1785" s="95"/>
      <c r="Q1785" s="52"/>
      <c r="R1785" s="52"/>
      <c r="S1785" s="52"/>
      <c r="T1785" s="52"/>
      <c r="U1785" s="52"/>
      <c r="V1785" s="52"/>
      <c r="W1785" s="52"/>
      <c r="X1785" s="52"/>
      <c r="Y1785" s="52"/>
      <c r="Z1785" s="52"/>
      <c r="AA1785" s="52"/>
      <c r="AB1785" s="52"/>
      <c r="AC1785" s="52"/>
      <c r="AD1785" s="52"/>
      <c r="AE1785" s="52"/>
      <c r="AF1785" s="52"/>
      <c r="AG1785" s="52"/>
      <c r="AH1785" s="52"/>
      <c r="AI1785" s="52"/>
      <c r="AJ1785" s="52"/>
      <c r="AK1785" s="52"/>
      <c r="AL1785" s="52"/>
      <c r="AM1785" s="52"/>
      <c r="AN1785" s="52"/>
      <c r="AO1785" s="52"/>
      <c r="AP1785" s="52"/>
      <c r="AQ1785" s="52"/>
      <c r="AR1785" s="52"/>
      <c r="AS1785" s="52"/>
      <c r="AT1785" s="52"/>
      <c r="AU1785" s="52"/>
      <c r="AV1785" s="52"/>
      <c r="AW1785" s="52"/>
      <c r="AX1785" s="52"/>
      <c r="AY1785" s="52"/>
      <c r="AZ1785" s="52"/>
      <c r="BA1785" s="52"/>
      <c r="BB1785" s="52"/>
      <c r="BC1785" s="52"/>
      <c r="BD1785" s="52"/>
      <c r="BE1785" s="52"/>
      <c r="BF1785" s="52"/>
      <c r="BG1785" s="52"/>
      <c r="BH1785" s="52"/>
      <c r="BI1785" s="52"/>
      <c r="BJ1785" s="52"/>
      <c r="BK1785" s="52"/>
      <c r="BL1785" s="52"/>
      <c r="BM1785" s="52"/>
      <c r="BN1785" s="52"/>
      <c r="BO1785" s="52"/>
      <c r="BP1785" s="52"/>
      <c r="BQ1785" s="52"/>
      <c r="BR1785" s="52"/>
      <c r="BS1785" s="52"/>
      <c r="BT1785" s="52"/>
      <c r="BU1785" s="52"/>
      <c r="BV1785" s="52"/>
      <c r="BW1785" s="52"/>
      <c r="BX1785" s="52"/>
      <c r="BY1785" s="52"/>
      <c r="BZ1785" s="52"/>
      <c r="CA1785" s="52"/>
      <c r="CB1785" s="52"/>
      <c r="CC1785" s="52"/>
      <c r="CD1785" s="52"/>
      <c r="CE1785" s="52"/>
      <c r="CF1785" s="52"/>
      <c r="CG1785" s="52"/>
      <c r="CH1785" s="52"/>
      <c r="CI1785" s="52"/>
      <c r="CJ1785" s="52"/>
      <c r="CK1785" s="52"/>
      <c r="CL1785" s="52"/>
      <c r="CM1785" s="52"/>
      <c r="CN1785" s="52"/>
      <c r="CO1785" s="52"/>
      <c r="CP1785" s="52"/>
      <c r="CQ1785" s="52"/>
      <c r="CR1785" s="52"/>
      <c r="CS1785" s="52"/>
      <c r="CT1785" s="52"/>
      <c r="CU1785" s="52"/>
      <c r="CV1785" s="52"/>
      <c r="CW1785" s="52"/>
      <c r="CX1785" s="52"/>
      <c r="CY1785" s="52"/>
      <c r="CZ1785" s="52"/>
      <c r="DA1785" s="52"/>
      <c r="DB1785" s="52"/>
      <c r="DC1785" s="52"/>
      <c r="DD1785" s="52"/>
      <c r="DE1785" s="52"/>
      <c r="DF1785" s="52"/>
      <c r="DG1785" s="52"/>
      <c r="DH1785" s="52"/>
      <c r="DI1785" s="52"/>
      <c r="DJ1785" s="52"/>
      <c r="DK1785" s="52"/>
      <c r="DL1785" s="52"/>
      <c r="DM1785" s="52"/>
      <c r="DN1785" s="52"/>
      <c r="DO1785" s="52"/>
      <c r="DP1785" s="52"/>
      <c r="DQ1785" s="52"/>
      <c r="DR1785" s="52"/>
      <c r="DS1785" s="52"/>
      <c r="DT1785" s="52"/>
      <c r="DU1785" s="52"/>
      <c r="DV1785" s="52"/>
      <c r="DW1785" s="52"/>
      <c r="DX1785" s="52"/>
      <c r="DY1785" s="52"/>
    </row>
    <row r="1786" spans="1:129" x14ac:dyDescent="0.25">
      <c r="A1786" s="19" t="s">
        <v>10</v>
      </c>
      <c r="B1786" s="5">
        <v>42</v>
      </c>
      <c r="D1786" s="5">
        <f t="shared" si="277"/>
        <v>42</v>
      </c>
      <c r="F1786" s="5">
        <f t="shared" si="278"/>
        <v>0</v>
      </c>
      <c r="I1786" s="52"/>
      <c r="J1786" s="103"/>
      <c r="K1786" s="55"/>
      <c r="L1786" s="52"/>
      <c r="M1786" s="55"/>
      <c r="N1786" s="52"/>
      <c r="O1786" s="52"/>
      <c r="P1786" s="95"/>
      <c r="Q1786" s="52"/>
      <c r="R1786" s="52"/>
      <c r="S1786" s="52"/>
      <c r="T1786" s="52"/>
      <c r="U1786" s="52"/>
      <c r="V1786" s="52"/>
      <c r="W1786" s="52"/>
      <c r="X1786" s="52"/>
      <c r="Y1786" s="52"/>
      <c r="Z1786" s="52"/>
      <c r="AA1786" s="52"/>
      <c r="AB1786" s="52"/>
      <c r="AC1786" s="52"/>
      <c r="AD1786" s="52"/>
      <c r="AE1786" s="52"/>
      <c r="AF1786" s="52"/>
      <c r="AG1786" s="52"/>
      <c r="AH1786" s="52"/>
      <c r="AI1786" s="52"/>
      <c r="AJ1786" s="52"/>
      <c r="AK1786" s="52"/>
      <c r="AL1786" s="52"/>
      <c r="AM1786" s="52"/>
      <c r="AN1786" s="52"/>
      <c r="AO1786" s="52"/>
      <c r="AP1786" s="52"/>
      <c r="AQ1786" s="52"/>
      <c r="AR1786" s="52"/>
      <c r="AS1786" s="52"/>
      <c r="AT1786" s="52"/>
      <c r="AU1786" s="52"/>
      <c r="AV1786" s="52"/>
      <c r="AW1786" s="52"/>
      <c r="AX1786" s="52"/>
      <c r="AY1786" s="52"/>
      <c r="AZ1786" s="52"/>
      <c r="BA1786" s="52"/>
      <c r="BB1786" s="52"/>
      <c r="BC1786" s="52"/>
      <c r="BD1786" s="52"/>
      <c r="BE1786" s="52"/>
      <c r="BF1786" s="52"/>
      <c r="BG1786" s="52"/>
      <c r="BH1786" s="52"/>
      <c r="BI1786" s="52"/>
      <c r="BJ1786" s="52"/>
      <c r="BK1786" s="52"/>
      <c r="BL1786" s="52"/>
      <c r="BM1786" s="52"/>
      <c r="BN1786" s="52"/>
      <c r="BO1786" s="52"/>
      <c r="BP1786" s="52"/>
      <c r="BQ1786" s="52"/>
      <c r="BR1786" s="52"/>
      <c r="BS1786" s="52"/>
      <c r="BT1786" s="52"/>
      <c r="BU1786" s="52"/>
      <c r="BV1786" s="52"/>
      <c r="BW1786" s="52"/>
      <c r="BX1786" s="52"/>
      <c r="BY1786" s="52"/>
      <c r="BZ1786" s="52"/>
      <c r="CA1786" s="52"/>
      <c r="CB1786" s="52"/>
      <c r="CC1786" s="52"/>
      <c r="CD1786" s="52"/>
      <c r="CE1786" s="52"/>
      <c r="CF1786" s="52"/>
      <c r="CG1786" s="52"/>
      <c r="CH1786" s="52"/>
      <c r="CI1786" s="52"/>
      <c r="CJ1786" s="52"/>
      <c r="CK1786" s="52"/>
      <c r="CL1786" s="52"/>
      <c r="CM1786" s="52"/>
      <c r="CN1786" s="52"/>
      <c r="CO1786" s="52"/>
      <c r="CP1786" s="52"/>
      <c r="CQ1786" s="52"/>
      <c r="CR1786" s="52"/>
      <c r="CS1786" s="52"/>
      <c r="CT1786" s="52"/>
      <c r="CU1786" s="52"/>
      <c r="CV1786" s="52"/>
      <c r="CW1786" s="52"/>
      <c r="CX1786" s="52"/>
      <c r="CY1786" s="52"/>
      <c r="CZ1786" s="52"/>
      <c r="DA1786" s="52"/>
      <c r="DB1786" s="52"/>
      <c r="DC1786" s="52"/>
      <c r="DD1786" s="52"/>
      <c r="DE1786" s="52"/>
      <c r="DF1786" s="52"/>
      <c r="DG1786" s="52"/>
      <c r="DH1786" s="52"/>
      <c r="DI1786" s="52"/>
      <c r="DJ1786" s="52"/>
      <c r="DK1786" s="52"/>
      <c r="DL1786" s="52"/>
      <c r="DM1786" s="52"/>
      <c r="DN1786" s="52"/>
      <c r="DO1786" s="52"/>
      <c r="DP1786" s="52"/>
      <c r="DQ1786" s="52"/>
      <c r="DR1786" s="52"/>
      <c r="DS1786" s="52"/>
      <c r="DT1786" s="52"/>
      <c r="DU1786" s="52"/>
      <c r="DV1786" s="52"/>
      <c r="DW1786" s="52"/>
      <c r="DX1786" s="52"/>
      <c r="DY1786" s="52"/>
    </row>
    <row r="1787" spans="1:129" x14ac:dyDescent="0.25">
      <c r="A1787" s="19" t="s">
        <v>11</v>
      </c>
      <c r="B1787" s="5">
        <v>42</v>
      </c>
      <c r="D1787" s="5">
        <f t="shared" si="277"/>
        <v>42</v>
      </c>
      <c r="F1787" s="5">
        <f t="shared" si="278"/>
        <v>0</v>
      </c>
      <c r="I1787" s="52"/>
      <c r="J1787" s="103"/>
      <c r="K1787" s="55"/>
      <c r="L1787" s="52"/>
      <c r="M1787" s="55"/>
      <c r="N1787" s="52"/>
      <c r="O1787" s="52"/>
      <c r="P1787" s="95"/>
      <c r="Q1787" s="52"/>
      <c r="R1787" s="52"/>
      <c r="S1787" s="52"/>
      <c r="T1787" s="52"/>
      <c r="U1787" s="52"/>
      <c r="V1787" s="52"/>
      <c r="W1787" s="52"/>
      <c r="X1787" s="52"/>
      <c r="Y1787" s="52"/>
      <c r="Z1787" s="52"/>
      <c r="AA1787" s="52"/>
      <c r="AB1787" s="52"/>
      <c r="AC1787" s="52"/>
      <c r="AD1787" s="52"/>
      <c r="AE1787" s="52"/>
      <c r="AF1787" s="52"/>
      <c r="AG1787" s="52"/>
      <c r="AH1787" s="52"/>
      <c r="AI1787" s="52"/>
      <c r="AJ1787" s="52"/>
      <c r="AK1787" s="52"/>
      <c r="AL1787" s="52"/>
      <c r="AM1787" s="52"/>
      <c r="AN1787" s="52"/>
      <c r="AO1787" s="52"/>
      <c r="AP1787" s="52"/>
      <c r="AQ1787" s="52"/>
      <c r="AR1787" s="52"/>
      <c r="AS1787" s="52"/>
      <c r="AT1787" s="52"/>
      <c r="AU1787" s="52"/>
      <c r="AV1787" s="52"/>
      <c r="AW1787" s="52"/>
      <c r="AX1787" s="52"/>
      <c r="AY1787" s="52"/>
      <c r="AZ1787" s="52"/>
      <c r="BA1787" s="52"/>
      <c r="BB1787" s="52"/>
      <c r="BC1787" s="52"/>
      <c r="BD1787" s="52"/>
      <c r="BE1787" s="52"/>
      <c r="BF1787" s="52"/>
      <c r="BG1787" s="52"/>
      <c r="BH1787" s="52"/>
      <c r="BI1787" s="52"/>
      <c r="BJ1787" s="52"/>
      <c r="BK1787" s="52"/>
      <c r="BL1787" s="52"/>
      <c r="BM1787" s="52"/>
      <c r="BN1787" s="52"/>
      <c r="BO1787" s="52"/>
      <c r="BP1787" s="52"/>
      <c r="BQ1787" s="52"/>
      <c r="BR1787" s="52"/>
      <c r="BS1787" s="52"/>
      <c r="BT1787" s="52"/>
      <c r="BU1787" s="52"/>
      <c r="BV1787" s="52"/>
      <c r="BW1787" s="52"/>
      <c r="BX1787" s="52"/>
      <c r="BY1787" s="52"/>
      <c r="BZ1787" s="52"/>
      <c r="CA1787" s="52"/>
      <c r="CB1787" s="52"/>
      <c r="CC1787" s="52"/>
      <c r="CD1787" s="52"/>
      <c r="CE1787" s="52"/>
      <c r="CF1787" s="52"/>
      <c r="CG1787" s="52"/>
      <c r="CH1787" s="52"/>
      <c r="CI1787" s="52"/>
      <c r="CJ1787" s="52"/>
      <c r="CK1787" s="52"/>
      <c r="CL1787" s="52"/>
      <c r="CM1787" s="52"/>
      <c r="CN1787" s="52"/>
      <c r="CO1787" s="52"/>
      <c r="CP1787" s="52"/>
      <c r="CQ1787" s="52"/>
      <c r="CR1787" s="52"/>
      <c r="CS1787" s="52"/>
      <c r="CT1787" s="52"/>
      <c r="CU1787" s="52"/>
      <c r="CV1787" s="52"/>
      <c r="CW1787" s="52"/>
      <c r="CX1787" s="52"/>
      <c r="CY1787" s="52"/>
      <c r="CZ1787" s="52"/>
      <c r="DA1787" s="52"/>
      <c r="DB1787" s="52"/>
      <c r="DC1787" s="52"/>
      <c r="DD1787" s="52"/>
      <c r="DE1787" s="52"/>
      <c r="DF1787" s="52"/>
      <c r="DG1787" s="52"/>
      <c r="DH1787" s="52"/>
      <c r="DI1787" s="52"/>
      <c r="DJ1787" s="52"/>
      <c r="DK1787" s="52"/>
      <c r="DL1787" s="52"/>
      <c r="DM1787" s="52"/>
      <c r="DN1787" s="52"/>
      <c r="DO1787" s="52"/>
      <c r="DP1787" s="52"/>
      <c r="DQ1787" s="52"/>
      <c r="DR1787" s="52"/>
      <c r="DS1787" s="52"/>
      <c r="DT1787" s="52"/>
      <c r="DU1787" s="52"/>
      <c r="DV1787" s="52"/>
      <c r="DW1787" s="52"/>
      <c r="DX1787" s="52"/>
      <c r="DY1787" s="52"/>
    </row>
    <row r="1788" spans="1:129" x14ac:dyDescent="0.25">
      <c r="A1788" s="19" t="s">
        <v>12</v>
      </c>
      <c r="B1788" s="5">
        <v>42</v>
      </c>
      <c r="D1788" s="5">
        <f t="shared" si="277"/>
        <v>42</v>
      </c>
      <c r="F1788" s="5">
        <f t="shared" si="278"/>
        <v>0</v>
      </c>
      <c r="I1788" s="52"/>
      <c r="J1788" s="103"/>
      <c r="K1788" s="55"/>
      <c r="L1788" s="52"/>
      <c r="M1788" s="55"/>
      <c r="N1788" s="52"/>
      <c r="O1788" s="52"/>
      <c r="P1788" s="95"/>
      <c r="Q1788" s="52"/>
      <c r="R1788" s="52"/>
      <c r="S1788" s="52"/>
      <c r="T1788" s="52"/>
      <c r="U1788" s="52"/>
      <c r="V1788" s="52"/>
      <c r="W1788" s="52"/>
      <c r="X1788" s="52"/>
      <c r="Y1788" s="52"/>
      <c r="Z1788" s="52"/>
      <c r="AA1788" s="52"/>
      <c r="AB1788" s="52"/>
      <c r="AC1788" s="52"/>
      <c r="AD1788" s="52"/>
      <c r="AE1788" s="52"/>
      <c r="AF1788" s="52"/>
      <c r="AG1788" s="52"/>
      <c r="AH1788" s="52"/>
      <c r="AI1788" s="52"/>
      <c r="AJ1788" s="52"/>
      <c r="AK1788" s="52"/>
      <c r="AL1788" s="52"/>
      <c r="AM1788" s="52"/>
      <c r="AN1788" s="52"/>
      <c r="AO1788" s="52"/>
      <c r="AP1788" s="52"/>
      <c r="AQ1788" s="52"/>
      <c r="AR1788" s="52"/>
      <c r="AS1788" s="52"/>
      <c r="AT1788" s="52"/>
      <c r="AU1788" s="52"/>
      <c r="AV1788" s="52"/>
      <c r="AW1788" s="52"/>
      <c r="AX1788" s="52"/>
      <c r="AY1788" s="52"/>
      <c r="AZ1788" s="52"/>
      <c r="BA1788" s="52"/>
      <c r="BB1788" s="52"/>
      <c r="BC1788" s="52"/>
      <c r="BD1788" s="52"/>
      <c r="BE1788" s="52"/>
      <c r="BF1788" s="52"/>
      <c r="BG1788" s="52"/>
      <c r="BH1788" s="52"/>
      <c r="BI1788" s="52"/>
      <c r="BJ1788" s="52"/>
      <c r="BK1788" s="52"/>
      <c r="BL1788" s="52"/>
      <c r="BM1788" s="52"/>
      <c r="BN1788" s="52"/>
      <c r="BO1788" s="52"/>
      <c r="BP1788" s="52"/>
      <c r="BQ1788" s="52"/>
      <c r="BR1788" s="52"/>
      <c r="BS1788" s="52"/>
      <c r="BT1788" s="52"/>
      <c r="BU1788" s="52"/>
      <c r="BV1788" s="52"/>
      <c r="BW1788" s="52"/>
      <c r="BX1788" s="52"/>
      <c r="BY1788" s="52"/>
      <c r="BZ1788" s="52"/>
      <c r="CA1788" s="52"/>
      <c r="CB1788" s="52"/>
      <c r="CC1788" s="52"/>
      <c r="CD1788" s="52"/>
      <c r="CE1788" s="52"/>
      <c r="CF1788" s="52"/>
      <c r="CG1788" s="52"/>
      <c r="CH1788" s="52"/>
      <c r="CI1788" s="52"/>
      <c r="CJ1788" s="52"/>
      <c r="CK1788" s="52"/>
      <c r="CL1788" s="52"/>
      <c r="CM1788" s="52"/>
      <c r="CN1788" s="52"/>
      <c r="CO1788" s="52"/>
      <c r="CP1788" s="52"/>
      <c r="CQ1788" s="52"/>
      <c r="CR1788" s="52"/>
      <c r="CS1788" s="52"/>
      <c r="CT1788" s="52"/>
      <c r="CU1788" s="52"/>
      <c r="CV1788" s="52"/>
      <c r="CW1788" s="52"/>
      <c r="CX1788" s="52"/>
      <c r="CY1788" s="52"/>
      <c r="CZ1788" s="52"/>
      <c r="DA1788" s="52"/>
      <c r="DB1788" s="52"/>
      <c r="DC1788" s="52"/>
      <c r="DD1788" s="52"/>
      <c r="DE1788" s="52"/>
      <c r="DF1788" s="52"/>
      <c r="DG1788" s="52"/>
      <c r="DH1788" s="52"/>
      <c r="DI1788" s="52"/>
      <c r="DJ1788" s="52"/>
      <c r="DK1788" s="52"/>
      <c r="DL1788" s="52"/>
      <c r="DM1788" s="52"/>
      <c r="DN1788" s="52"/>
      <c r="DO1788" s="52"/>
      <c r="DP1788" s="52"/>
      <c r="DQ1788" s="52"/>
      <c r="DR1788" s="52"/>
      <c r="DS1788" s="52"/>
      <c r="DT1788" s="52"/>
      <c r="DU1788" s="52"/>
      <c r="DV1788" s="52"/>
      <c r="DW1788" s="52"/>
      <c r="DX1788" s="52"/>
      <c r="DY1788" s="52"/>
    </row>
    <row r="1789" spans="1:129" x14ac:dyDescent="0.25">
      <c r="A1789" s="19" t="s">
        <v>13</v>
      </c>
      <c r="B1789" s="5">
        <v>42</v>
      </c>
      <c r="D1789" s="5">
        <f t="shared" si="277"/>
        <v>42</v>
      </c>
      <c r="F1789" s="5">
        <f t="shared" si="278"/>
        <v>0</v>
      </c>
      <c r="I1789" s="52"/>
      <c r="J1789" s="103"/>
      <c r="K1789" s="55"/>
      <c r="L1789" s="52"/>
      <c r="M1789" s="55"/>
      <c r="N1789" s="52"/>
      <c r="O1789" s="52"/>
      <c r="P1789" s="95"/>
      <c r="Q1789" s="52"/>
      <c r="R1789" s="52"/>
      <c r="S1789" s="52"/>
      <c r="T1789" s="52"/>
      <c r="U1789" s="52"/>
      <c r="V1789" s="52"/>
      <c r="W1789" s="52"/>
      <c r="X1789" s="52"/>
      <c r="Y1789" s="52"/>
      <c r="Z1789" s="52"/>
      <c r="AA1789" s="52"/>
      <c r="AB1789" s="52"/>
      <c r="AC1789" s="52"/>
      <c r="AD1789" s="52"/>
      <c r="AE1789" s="52"/>
      <c r="AF1789" s="52"/>
      <c r="AG1789" s="52"/>
      <c r="AH1789" s="52"/>
      <c r="AI1789" s="52"/>
      <c r="AJ1789" s="52"/>
      <c r="AK1789" s="52"/>
      <c r="AL1789" s="52"/>
      <c r="AM1789" s="52"/>
      <c r="AN1789" s="52"/>
      <c r="AO1789" s="52"/>
      <c r="AP1789" s="52"/>
      <c r="AQ1789" s="52"/>
      <c r="AR1789" s="52"/>
      <c r="AS1789" s="52"/>
      <c r="AT1789" s="52"/>
      <c r="AU1789" s="52"/>
      <c r="AV1789" s="52"/>
      <c r="AW1789" s="52"/>
      <c r="AX1789" s="52"/>
      <c r="AY1789" s="52"/>
      <c r="AZ1789" s="52"/>
      <c r="BA1789" s="52"/>
      <c r="BB1789" s="52"/>
      <c r="BC1789" s="52"/>
      <c r="BD1789" s="52"/>
      <c r="BE1789" s="52"/>
      <c r="BF1789" s="52"/>
      <c r="BG1789" s="52"/>
      <c r="BH1789" s="52"/>
      <c r="BI1789" s="52"/>
      <c r="BJ1789" s="52"/>
      <c r="BK1789" s="52"/>
      <c r="BL1789" s="52"/>
      <c r="BM1789" s="52"/>
      <c r="BN1789" s="52"/>
      <c r="BO1789" s="52"/>
      <c r="BP1789" s="52"/>
      <c r="BQ1789" s="52"/>
      <c r="BR1789" s="52"/>
      <c r="BS1789" s="52"/>
      <c r="BT1789" s="52"/>
      <c r="BU1789" s="52"/>
      <c r="BV1789" s="52"/>
      <c r="BW1789" s="52"/>
      <c r="BX1789" s="52"/>
      <c r="BY1789" s="52"/>
      <c r="BZ1789" s="52"/>
      <c r="CA1789" s="52"/>
      <c r="CB1789" s="52"/>
      <c r="CC1789" s="52"/>
      <c r="CD1789" s="52"/>
      <c r="CE1789" s="52"/>
      <c r="CF1789" s="52"/>
      <c r="CG1789" s="52"/>
      <c r="CH1789" s="52"/>
      <c r="CI1789" s="52"/>
      <c r="CJ1789" s="52"/>
      <c r="CK1789" s="52"/>
      <c r="CL1789" s="52"/>
      <c r="CM1789" s="52"/>
      <c r="CN1789" s="52"/>
      <c r="CO1789" s="52"/>
      <c r="CP1789" s="52"/>
      <c r="CQ1789" s="52"/>
      <c r="CR1789" s="52"/>
      <c r="CS1789" s="52"/>
      <c r="CT1789" s="52"/>
      <c r="CU1789" s="52"/>
      <c r="CV1789" s="52"/>
      <c r="CW1789" s="52"/>
      <c r="CX1789" s="52"/>
      <c r="CY1789" s="52"/>
      <c r="CZ1789" s="52"/>
      <c r="DA1789" s="52"/>
      <c r="DB1789" s="52"/>
      <c r="DC1789" s="52"/>
      <c r="DD1789" s="52"/>
      <c r="DE1789" s="52"/>
      <c r="DF1789" s="52"/>
      <c r="DG1789" s="52"/>
      <c r="DH1789" s="52"/>
      <c r="DI1789" s="52"/>
      <c r="DJ1789" s="52"/>
      <c r="DK1789" s="52"/>
      <c r="DL1789" s="52"/>
      <c r="DM1789" s="52"/>
      <c r="DN1789" s="52"/>
      <c r="DO1789" s="52"/>
      <c r="DP1789" s="52"/>
      <c r="DQ1789" s="52"/>
      <c r="DR1789" s="52"/>
      <c r="DS1789" s="52"/>
      <c r="DT1789" s="52"/>
      <c r="DU1789" s="52"/>
      <c r="DV1789" s="52"/>
      <c r="DW1789" s="52"/>
      <c r="DX1789" s="52"/>
      <c r="DY1789" s="52"/>
    </row>
    <row r="1790" spans="1:129" x14ac:dyDescent="0.25">
      <c r="A1790" s="19" t="s">
        <v>14</v>
      </c>
      <c r="B1790" s="5">
        <v>42</v>
      </c>
      <c r="D1790" s="5">
        <f t="shared" si="277"/>
        <v>42</v>
      </c>
      <c r="F1790" s="5">
        <f t="shared" si="278"/>
        <v>0</v>
      </c>
      <c r="I1790" s="52"/>
      <c r="J1790" s="103"/>
      <c r="K1790" s="55"/>
      <c r="L1790" s="52"/>
      <c r="M1790" s="55"/>
      <c r="N1790" s="52"/>
      <c r="O1790" s="52"/>
      <c r="P1790" s="95"/>
      <c r="Q1790" s="52"/>
      <c r="R1790" s="52"/>
      <c r="S1790" s="52"/>
      <c r="T1790" s="52"/>
      <c r="U1790" s="52"/>
      <c r="V1790" s="52"/>
      <c r="W1790" s="52"/>
      <c r="X1790" s="52"/>
      <c r="Y1790" s="52"/>
      <c r="Z1790" s="52"/>
      <c r="AA1790" s="52"/>
      <c r="AB1790" s="52"/>
      <c r="AC1790" s="52"/>
      <c r="AD1790" s="52"/>
      <c r="AE1790" s="52"/>
      <c r="AF1790" s="52"/>
      <c r="AG1790" s="52"/>
      <c r="AH1790" s="52"/>
      <c r="AI1790" s="52"/>
      <c r="AJ1790" s="52"/>
      <c r="AK1790" s="52"/>
      <c r="AL1790" s="52"/>
      <c r="AM1790" s="52"/>
      <c r="AN1790" s="52"/>
      <c r="AO1790" s="52"/>
      <c r="AP1790" s="52"/>
      <c r="AQ1790" s="52"/>
      <c r="AR1790" s="52"/>
      <c r="AS1790" s="52"/>
      <c r="AT1790" s="52"/>
      <c r="AU1790" s="52"/>
      <c r="AV1790" s="52"/>
      <c r="AW1790" s="52"/>
      <c r="AX1790" s="52"/>
      <c r="AY1790" s="52"/>
      <c r="AZ1790" s="52"/>
      <c r="BA1790" s="52"/>
      <c r="BB1790" s="52"/>
      <c r="BC1790" s="52"/>
      <c r="BD1790" s="52"/>
      <c r="BE1790" s="52"/>
      <c r="BF1790" s="52"/>
      <c r="BG1790" s="52"/>
      <c r="BH1790" s="52"/>
      <c r="BI1790" s="52"/>
      <c r="BJ1790" s="52"/>
      <c r="BK1790" s="52"/>
      <c r="BL1790" s="52"/>
      <c r="BM1790" s="52"/>
      <c r="BN1790" s="52"/>
      <c r="BO1790" s="52"/>
      <c r="BP1790" s="52"/>
      <c r="BQ1790" s="52"/>
      <c r="BR1790" s="52"/>
      <c r="BS1790" s="52"/>
      <c r="BT1790" s="52"/>
      <c r="BU1790" s="52"/>
      <c r="BV1790" s="52"/>
      <c r="BW1790" s="52"/>
      <c r="BX1790" s="52"/>
      <c r="BY1790" s="52"/>
      <c r="BZ1790" s="52"/>
      <c r="CA1790" s="52"/>
      <c r="CB1790" s="52"/>
      <c r="CC1790" s="52"/>
      <c r="CD1790" s="52"/>
      <c r="CE1790" s="52"/>
      <c r="CF1790" s="52"/>
      <c r="CG1790" s="52"/>
      <c r="CH1790" s="52"/>
      <c r="CI1790" s="52"/>
      <c r="CJ1790" s="52"/>
      <c r="CK1790" s="52"/>
      <c r="CL1790" s="52"/>
      <c r="CM1790" s="52"/>
      <c r="CN1790" s="52"/>
      <c r="CO1790" s="52"/>
      <c r="CP1790" s="52"/>
      <c r="CQ1790" s="52"/>
      <c r="CR1790" s="52"/>
      <c r="CS1790" s="52"/>
      <c r="CT1790" s="52"/>
      <c r="CU1790" s="52"/>
      <c r="CV1790" s="52"/>
      <c r="CW1790" s="52"/>
      <c r="CX1790" s="52"/>
      <c r="CY1790" s="52"/>
      <c r="CZ1790" s="52"/>
      <c r="DA1790" s="52"/>
      <c r="DB1790" s="52"/>
      <c r="DC1790" s="52"/>
      <c r="DD1790" s="52"/>
      <c r="DE1790" s="52"/>
      <c r="DF1790" s="52"/>
      <c r="DG1790" s="52"/>
      <c r="DH1790" s="52"/>
      <c r="DI1790" s="52"/>
      <c r="DJ1790" s="52"/>
      <c r="DK1790" s="52"/>
      <c r="DL1790" s="52"/>
      <c r="DM1790" s="52"/>
      <c r="DN1790" s="52"/>
      <c r="DO1790" s="52"/>
      <c r="DP1790" s="52"/>
      <c r="DQ1790" s="52"/>
      <c r="DR1790" s="52"/>
      <c r="DS1790" s="52"/>
      <c r="DT1790" s="52"/>
      <c r="DU1790" s="52"/>
      <c r="DV1790" s="52"/>
      <c r="DW1790" s="52"/>
      <c r="DX1790" s="52"/>
      <c r="DY1790" s="52"/>
    </row>
    <row r="1791" spans="1:129" x14ac:dyDescent="0.25">
      <c r="A1791" s="19" t="s">
        <v>15</v>
      </c>
      <c r="B1791" s="5">
        <v>42</v>
      </c>
      <c r="D1791" s="5">
        <f t="shared" si="277"/>
        <v>42</v>
      </c>
      <c r="F1791" s="5">
        <f t="shared" si="278"/>
        <v>0</v>
      </c>
      <c r="I1791" s="52"/>
      <c r="J1791" s="103"/>
      <c r="K1791" s="55"/>
      <c r="L1791" s="52"/>
      <c r="M1791" s="55"/>
      <c r="N1791" s="52"/>
      <c r="O1791" s="52"/>
      <c r="P1791" s="95"/>
      <c r="Q1791" s="52"/>
      <c r="R1791" s="52"/>
      <c r="S1791" s="52"/>
      <c r="T1791" s="52"/>
      <c r="U1791" s="52"/>
      <c r="V1791" s="52"/>
      <c r="W1791" s="52"/>
      <c r="X1791" s="52"/>
      <c r="Y1791" s="52"/>
      <c r="Z1791" s="52"/>
      <c r="AA1791" s="52"/>
      <c r="AB1791" s="52"/>
      <c r="AC1791" s="52"/>
      <c r="AD1791" s="52"/>
      <c r="AE1791" s="52"/>
      <c r="AF1791" s="52"/>
      <c r="AG1791" s="52"/>
      <c r="AH1791" s="52"/>
      <c r="AI1791" s="52"/>
      <c r="AJ1791" s="52"/>
      <c r="AK1791" s="52"/>
      <c r="AL1791" s="52"/>
      <c r="AM1791" s="52"/>
      <c r="AN1791" s="52"/>
      <c r="AO1791" s="52"/>
      <c r="AP1791" s="52"/>
      <c r="AQ1791" s="52"/>
      <c r="AR1791" s="52"/>
      <c r="AS1791" s="52"/>
      <c r="AT1791" s="52"/>
      <c r="AU1791" s="52"/>
      <c r="AV1791" s="52"/>
      <c r="AW1791" s="52"/>
      <c r="AX1791" s="52"/>
      <c r="AY1791" s="52"/>
      <c r="AZ1791" s="52"/>
      <c r="BA1791" s="52"/>
      <c r="BB1791" s="52"/>
      <c r="BC1791" s="52"/>
      <c r="BD1791" s="52"/>
      <c r="BE1791" s="52"/>
      <c r="BF1791" s="52"/>
      <c r="BG1791" s="52"/>
      <c r="BH1791" s="52"/>
      <c r="BI1791" s="52"/>
      <c r="BJ1791" s="52"/>
      <c r="BK1791" s="52"/>
      <c r="BL1791" s="52"/>
      <c r="BM1791" s="52"/>
      <c r="BN1791" s="52"/>
      <c r="BO1791" s="52"/>
      <c r="BP1791" s="52"/>
      <c r="BQ1791" s="52"/>
      <c r="BR1791" s="52"/>
      <c r="BS1791" s="52"/>
      <c r="BT1791" s="52"/>
      <c r="BU1791" s="52"/>
      <c r="BV1791" s="52"/>
      <c r="BW1791" s="52"/>
      <c r="BX1791" s="52"/>
      <c r="BY1791" s="52"/>
      <c r="BZ1791" s="52"/>
      <c r="CA1791" s="52"/>
      <c r="CB1791" s="52"/>
      <c r="CC1791" s="52"/>
      <c r="CD1791" s="52"/>
      <c r="CE1791" s="52"/>
      <c r="CF1791" s="52"/>
      <c r="CG1791" s="52"/>
      <c r="CH1791" s="52"/>
      <c r="CI1791" s="52"/>
      <c r="CJ1791" s="52"/>
      <c r="CK1791" s="52"/>
      <c r="CL1791" s="52"/>
      <c r="CM1791" s="52"/>
      <c r="CN1791" s="52"/>
      <c r="CO1791" s="52"/>
      <c r="CP1791" s="52"/>
      <c r="CQ1791" s="52"/>
      <c r="CR1791" s="52"/>
      <c r="CS1791" s="52"/>
      <c r="CT1791" s="52"/>
      <c r="CU1791" s="52"/>
      <c r="CV1791" s="52"/>
      <c r="CW1791" s="52"/>
      <c r="CX1791" s="52"/>
      <c r="CY1791" s="52"/>
      <c r="CZ1791" s="52"/>
      <c r="DA1791" s="52"/>
      <c r="DB1791" s="52"/>
      <c r="DC1791" s="52"/>
      <c r="DD1791" s="52"/>
      <c r="DE1791" s="52"/>
      <c r="DF1791" s="52"/>
      <c r="DG1791" s="52"/>
      <c r="DH1791" s="52"/>
      <c r="DI1791" s="52"/>
      <c r="DJ1791" s="52"/>
      <c r="DK1791" s="52"/>
      <c r="DL1791" s="52"/>
      <c r="DM1791" s="52"/>
      <c r="DN1791" s="52"/>
      <c r="DO1791" s="52"/>
      <c r="DP1791" s="52"/>
      <c r="DQ1791" s="52"/>
      <c r="DR1791" s="52"/>
      <c r="DS1791" s="52"/>
      <c r="DT1791" s="52"/>
      <c r="DU1791" s="52"/>
      <c r="DV1791" s="52"/>
      <c r="DW1791" s="52"/>
      <c r="DX1791" s="52"/>
      <c r="DY1791" s="52"/>
    </row>
    <row r="1792" spans="1:129" x14ac:dyDescent="0.25">
      <c r="A1792" s="6" t="s">
        <v>16</v>
      </c>
      <c r="B1792" s="7">
        <f>SUM(B1780:B1791)</f>
        <v>500</v>
      </c>
      <c r="D1792" s="23">
        <f>SUM(D1780:D1791)</f>
        <v>500</v>
      </c>
      <c r="F1792" s="7">
        <f>SUM(F1780:F1791)</f>
        <v>0</v>
      </c>
      <c r="I1792" s="52"/>
      <c r="J1792" s="103"/>
      <c r="K1792" s="55"/>
      <c r="L1792" s="52"/>
      <c r="M1792" s="55"/>
      <c r="N1792" s="52"/>
      <c r="O1792" s="52"/>
      <c r="P1792" s="95"/>
      <c r="Q1792" s="52"/>
      <c r="R1792" s="52"/>
      <c r="S1792" s="52"/>
      <c r="T1792" s="52"/>
      <c r="U1792" s="52"/>
      <c r="V1792" s="52"/>
      <c r="W1792" s="52"/>
      <c r="X1792" s="52"/>
      <c r="Y1792" s="52"/>
      <c r="Z1792" s="52"/>
      <c r="AA1792" s="52"/>
      <c r="AB1792" s="52"/>
      <c r="AC1792" s="52"/>
      <c r="AD1792" s="52"/>
      <c r="AE1792" s="52"/>
      <c r="AF1792" s="52"/>
      <c r="AG1792" s="52"/>
      <c r="AH1792" s="52"/>
      <c r="AI1792" s="52"/>
      <c r="AJ1792" s="52"/>
      <c r="AK1792" s="52"/>
      <c r="AL1792" s="52"/>
      <c r="AM1792" s="52"/>
      <c r="AN1792" s="52"/>
      <c r="AO1792" s="52"/>
      <c r="AP1792" s="52"/>
      <c r="AQ1792" s="52"/>
      <c r="AR1792" s="52"/>
      <c r="AS1792" s="52"/>
      <c r="AT1792" s="52"/>
      <c r="AU1792" s="52"/>
      <c r="AV1792" s="52"/>
      <c r="AW1792" s="52"/>
      <c r="AX1792" s="52"/>
      <c r="AY1792" s="52"/>
      <c r="AZ1792" s="52"/>
      <c r="BA1792" s="52"/>
      <c r="BB1792" s="52"/>
      <c r="BC1792" s="52"/>
      <c r="BD1792" s="52"/>
      <c r="BE1792" s="52"/>
      <c r="BF1792" s="52"/>
      <c r="BG1792" s="52"/>
      <c r="BH1792" s="52"/>
      <c r="BI1792" s="52"/>
      <c r="BJ1792" s="52"/>
      <c r="BK1792" s="52"/>
      <c r="BL1792" s="52"/>
      <c r="BM1792" s="52"/>
      <c r="BN1792" s="52"/>
      <c r="BO1792" s="52"/>
      <c r="BP1792" s="52"/>
      <c r="BQ1792" s="52"/>
      <c r="BR1792" s="52"/>
      <c r="BS1792" s="52"/>
      <c r="BT1792" s="52"/>
      <c r="BU1792" s="52"/>
      <c r="BV1792" s="52"/>
      <c r="BW1792" s="52"/>
      <c r="BX1792" s="52"/>
      <c r="BY1792" s="52"/>
      <c r="BZ1792" s="52"/>
      <c r="CA1792" s="52"/>
      <c r="CB1792" s="52"/>
      <c r="CC1792" s="52"/>
      <c r="CD1792" s="52"/>
      <c r="CE1792" s="52"/>
      <c r="CF1792" s="52"/>
      <c r="CG1792" s="52"/>
      <c r="CH1792" s="52"/>
      <c r="CI1792" s="52"/>
      <c r="CJ1792" s="52"/>
      <c r="CK1792" s="52"/>
      <c r="CL1792" s="52"/>
      <c r="CM1792" s="52"/>
      <c r="CN1792" s="52"/>
      <c r="CO1792" s="52"/>
      <c r="CP1792" s="52"/>
      <c r="CQ1792" s="52"/>
      <c r="CR1792" s="52"/>
      <c r="CS1792" s="52"/>
      <c r="CT1792" s="52"/>
      <c r="CU1792" s="52"/>
      <c r="CV1792" s="52"/>
      <c r="CW1792" s="52"/>
      <c r="CX1792" s="52"/>
      <c r="CY1792" s="52"/>
      <c r="CZ1792" s="52"/>
      <c r="DA1792" s="52"/>
      <c r="DB1792" s="52"/>
      <c r="DC1792" s="52"/>
      <c r="DD1792" s="52"/>
      <c r="DE1792" s="52"/>
      <c r="DF1792" s="52"/>
      <c r="DG1792" s="52"/>
      <c r="DH1792" s="52"/>
      <c r="DI1792" s="52"/>
      <c r="DJ1792" s="52"/>
      <c r="DK1792" s="52"/>
      <c r="DL1792" s="52"/>
      <c r="DM1792" s="52"/>
      <c r="DN1792" s="52"/>
      <c r="DO1792" s="52"/>
      <c r="DP1792" s="52"/>
      <c r="DQ1792" s="52"/>
      <c r="DR1792" s="52"/>
      <c r="DS1792" s="52"/>
      <c r="DT1792" s="52"/>
      <c r="DU1792" s="52"/>
      <c r="DV1792" s="52"/>
      <c r="DW1792" s="52"/>
      <c r="DX1792" s="52"/>
      <c r="DY1792" s="52"/>
    </row>
    <row r="1793" spans="1:129" x14ac:dyDescent="0.25">
      <c r="I1793" s="52"/>
      <c r="J1793" s="103"/>
      <c r="K1793" s="55"/>
      <c r="L1793" s="52"/>
      <c r="M1793" s="55"/>
      <c r="N1793" s="52"/>
      <c r="O1793" s="52"/>
      <c r="P1793" s="95"/>
      <c r="Q1793" s="52"/>
      <c r="R1793" s="52"/>
      <c r="S1793" s="52"/>
      <c r="T1793" s="52"/>
      <c r="U1793" s="52"/>
      <c r="V1793" s="52"/>
      <c r="W1793" s="52"/>
      <c r="X1793" s="52"/>
      <c r="Y1793" s="52"/>
      <c r="Z1793" s="52"/>
      <c r="AA1793" s="52"/>
      <c r="AB1793" s="52"/>
      <c r="AC1793" s="52"/>
      <c r="AD1793" s="52"/>
      <c r="AE1793" s="52"/>
      <c r="AF1793" s="52"/>
      <c r="AG1793" s="52"/>
      <c r="AH1793" s="52"/>
      <c r="AI1793" s="52"/>
      <c r="AJ1793" s="52"/>
      <c r="AK1793" s="52"/>
      <c r="AL1793" s="52"/>
      <c r="AM1793" s="52"/>
      <c r="AN1793" s="52"/>
      <c r="AO1793" s="52"/>
      <c r="AP1793" s="52"/>
      <c r="AQ1793" s="52"/>
      <c r="AR1793" s="52"/>
      <c r="AS1793" s="52"/>
      <c r="AT1793" s="52"/>
      <c r="AU1793" s="52"/>
      <c r="AV1793" s="52"/>
      <c r="AW1793" s="52"/>
      <c r="AX1793" s="52"/>
      <c r="AY1793" s="52"/>
      <c r="AZ1793" s="52"/>
      <c r="BA1793" s="52"/>
      <c r="BB1793" s="52"/>
      <c r="BC1793" s="52"/>
      <c r="BD1793" s="52"/>
      <c r="BE1793" s="52"/>
      <c r="BF1793" s="52"/>
      <c r="BG1793" s="52"/>
      <c r="BH1793" s="52"/>
      <c r="BI1793" s="52"/>
      <c r="BJ1793" s="52"/>
      <c r="BK1793" s="52"/>
      <c r="BL1793" s="52"/>
      <c r="BM1793" s="52"/>
      <c r="BN1793" s="52"/>
      <c r="BO1793" s="52"/>
      <c r="BP1793" s="52"/>
      <c r="BQ1793" s="52"/>
      <c r="BR1793" s="52"/>
      <c r="BS1793" s="52"/>
      <c r="BT1793" s="52"/>
      <c r="BU1793" s="52"/>
      <c r="BV1793" s="52"/>
      <c r="BW1793" s="52"/>
      <c r="BX1793" s="52"/>
      <c r="BY1793" s="52"/>
      <c r="BZ1793" s="52"/>
      <c r="CA1793" s="52"/>
      <c r="CB1793" s="52"/>
      <c r="CC1793" s="52"/>
      <c r="CD1793" s="52"/>
      <c r="CE1793" s="52"/>
      <c r="CF1793" s="52"/>
      <c r="CG1793" s="52"/>
      <c r="CH1793" s="52"/>
      <c r="CI1793" s="52"/>
      <c r="CJ1793" s="52"/>
      <c r="CK1793" s="52"/>
      <c r="CL1793" s="52"/>
      <c r="CM1793" s="52"/>
      <c r="CN1793" s="52"/>
      <c r="CO1793" s="52"/>
      <c r="CP1793" s="52"/>
      <c r="CQ1793" s="52"/>
      <c r="CR1793" s="52"/>
      <c r="CS1793" s="52"/>
      <c r="CT1793" s="52"/>
      <c r="CU1793" s="52"/>
      <c r="CV1793" s="52"/>
      <c r="CW1793" s="52"/>
      <c r="CX1793" s="52"/>
      <c r="CY1793" s="52"/>
      <c r="CZ1793" s="52"/>
      <c r="DA1793" s="52"/>
      <c r="DB1793" s="52"/>
      <c r="DC1793" s="52"/>
      <c r="DD1793" s="52"/>
      <c r="DE1793" s="52"/>
      <c r="DF1793" s="52"/>
      <c r="DG1793" s="52"/>
      <c r="DH1793" s="52"/>
      <c r="DI1793" s="52"/>
      <c r="DJ1793" s="52"/>
      <c r="DK1793" s="52"/>
      <c r="DL1793" s="52"/>
      <c r="DM1793" s="52"/>
      <c r="DN1793" s="52"/>
      <c r="DO1793" s="52"/>
      <c r="DP1793" s="52"/>
      <c r="DQ1793" s="52"/>
      <c r="DR1793" s="52"/>
      <c r="DS1793" s="52"/>
      <c r="DT1793" s="52"/>
      <c r="DU1793" s="52"/>
      <c r="DV1793" s="52"/>
      <c r="DW1793" s="52"/>
      <c r="DX1793" s="52"/>
      <c r="DY1793" s="52"/>
    </row>
    <row r="1794" spans="1:129" x14ac:dyDescent="0.25">
      <c r="I1794" s="52"/>
      <c r="J1794" s="103"/>
      <c r="K1794" s="55"/>
      <c r="L1794" s="52"/>
      <c r="M1794" s="55"/>
      <c r="N1794" s="52"/>
      <c r="O1794" s="52"/>
      <c r="P1794" s="95"/>
      <c r="Q1794" s="52"/>
      <c r="R1794" s="52"/>
      <c r="S1794" s="52"/>
      <c r="T1794" s="52"/>
      <c r="U1794" s="52"/>
      <c r="V1794" s="52"/>
      <c r="W1794" s="52"/>
      <c r="X1794" s="52"/>
      <c r="Y1794" s="52"/>
      <c r="Z1794" s="52"/>
      <c r="AA1794" s="52"/>
      <c r="AB1794" s="52"/>
      <c r="AC1794" s="52"/>
      <c r="AD1794" s="52"/>
      <c r="AE1794" s="52"/>
      <c r="AF1794" s="52"/>
      <c r="AG1794" s="52"/>
      <c r="AH1794" s="52"/>
      <c r="AI1794" s="52"/>
      <c r="AJ1794" s="52"/>
      <c r="AK1794" s="52"/>
      <c r="AL1794" s="52"/>
      <c r="AM1794" s="52"/>
      <c r="AN1794" s="52"/>
      <c r="AO1794" s="52"/>
      <c r="AP1794" s="52"/>
      <c r="AQ1794" s="52"/>
      <c r="AR1794" s="52"/>
      <c r="AS1794" s="52"/>
      <c r="AT1794" s="52"/>
      <c r="AU1794" s="52"/>
      <c r="AV1794" s="52"/>
      <c r="AW1794" s="52"/>
      <c r="AX1794" s="52"/>
      <c r="AY1794" s="52"/>
      <c r="AZ1794" s="52"/>
      <c r="BA1794" s="52"/>
      <c r="BB1794" s="52"/>
      <c r="BC1794" s="52"/>
      <c r="BD1794" s="52"/>
      <c r="BE1794" s="52"/>
      <c r="BF1794" s="52"/>
      <c r="BG1794" s="52"/>
      <c r="BH1794" s="52"/>
      <c r="BI1794" s="52"/>
      <c r="BJ1794" s="52"/>
      <c r="BK1794" s="52"/>
      <c r="BL1794" s="52"/>
      <c r="BM1794" s="52"/>
      <c r="BN1794" s="52"/>
      <c r="BO1794" s="52"/>
      <c r="BP1794" s="52"/>
      <c r="BQ1794" s="52"/>
      <c r="BR1794" s="52"/>
      <c r="BS1794" s="52"/>
      <c r="BT1794" s="52"/>
      <c r="BU1794" s="52"/>
      <c r="BV1794" s="52"/>
      <c r="BW1794" s="52"/>
      <c r="BX1794" s="52"/>
      <c r="BY1794" s="52"/>
      <c r="BZ1794" s="52"/>
      <c r="CA1794" s="52"/>
      <c r="CB1794" s="52"/>
      <c r="CC1794" s="52"/>
      <c r="CD1794" s="52"/>
      <c r="CE1794" s="52"/>
      <c r="CF1794" s="52"/>
      <c r="CG1794" s="52"/>
      <c r="CH1794" s="52"/>
      <c r="CI1794" s="52"/>
      <c r="CJ1794" s="52"/>
      <c r="CK1794" s="52"/>
      <c r="CL1794" s="52"/>
      <c r="CM1794" s="52"/>
      <c r="CN1794" s="52"/>
      <c r="CO1794" s="52"/>
      <c r="CP1794" s="52"/>
      <c r="CQ1794" s="52"/>
      <c r="CR1794" s="52"/>
      <c r="CS1794" s="52"/>
      <c r="CT1794" s="52"/>
      <c r="CU1794" s="52"/>
      <c r="CV1794" s="52"/>
      <c r="CW1794" s="52"/>
      <c r="CX1794" s="52"/>
      <c r="CY1794" s="52"/>
      <c r="CZ1794" s="52"/>
      <c r="DA1794" s="52"/>
      <c r="DB1794" s="52"/>
      <c r="DC1794" s="52"/>
      <c r="DD1794" s="52"/>
      <c r="DE1794" s="52"/>
      <c r="DF1794" s="52"/>
      <c r="DG1794" s="52"/>
      <c r="DH1794" s="52"/>
      <c r="DI1794" s="52"/>
      <c r="DJ1794" s="52"/>
      <c r="DK1794" s="52"/>
      <c r="DL1794" s="52"/>
      <c r="DM1794" s="52"/>
      <c r="DN1794" s="52"/>
      <c r="DO1794" s="52"/>
      <c r="DP1794" s="52"/>
      <c r="DQ1794" s="52"/>
      <c r="DR1794" s="52"/>
      <c r="DS1794" s="52"/>
      <c r="DT1794" s="52"/>
      <c r="DU1794" s="52"/>
      <c r="DV1794" s="52"/>
      <c r="DW1794" s="52"/>
      <c r="DX1794" s="52"/>
      <c r="DY1794" s="52"/>
    </row>
    <row r="1795" spans="1:129" x14ac:dyDescent="0.25">
      <c r="A1795" s="50">
        <v>51902</v>
      </c>
      <c r="B1795" s="173" t="s">
        <v>101</v>
      </c>
      <c r="C1795" s="173"/>
      <c r="D1795" s="173"/>
      <c r="E1795" s="173"/>
      <c r="F1795" s="173"/>
      <c r="G1795" s="173"/>
      <c r="H1795" s="173"/>
      <c r="I1795" s="51"/>
      <c r="J1795" s="105"/>
      <c r="K1795" s="83"/>
      <c r="L1795" s="51"/>
      <c r="M1795" s="55"/>
      <c r="N1795" s="52"/>
      <c r="O1795" s="52"/>
      <c r="P1795" s="95"/>
      <c r="Q1795" s="52"/>
      <c r="R1795" s="52"/>
      <c r="S1795" s="52"/>
      <c r="T1795" s="52"/>
      <c r="U1795" s="52"/>
      <c r="V1795" s="52"/>
      <c r="W1795" s="52"/>
      <c r="X1795" s="52"/>
      <c r="Y1795" s="52"/>
      <c r="Z1795" s="52"/>
      <c r="AA1795" s="52"/>
      <c r="AB1795" s="52"/>
      <c r="AC1795" s="52"/>
      <c r="AD1795" s="52"/>
      <c r="AE1795" s="52"/>
      <c r="AF1795" s="52"/>
      <c r="AG1795" s="52"/>
      <c r="AH1795" s="52"/>
      <c r="AI1795" s="52"/>
      <c r="AJ1795" s="52"/>
      <c r="AK1795" s="52"/>
      <c r="AL1795" s="52"/>
      <c r="AM1795" s="52"/>
      <c r="AN1795" s="52"/>
      <c r="AO1795" s="52"/>
      <c r="AP1795" s="52"/>
      <c r="AQ1795" s="52"/>
      <c r="AR1795" s="52"/>
      <c r="AS1795" s="52"/>
      <c r="AT1795" s="52"/>
      <c r="AU1795" s="52"/>
      <c r="AV1795" s="52"/>
      <c r="AW1795" s="52"/>
      <c r="AX1795" s="52"/>
      <c r="AY1795" s="52"/>
      <c r="AZ1795" s="52"/>
      <c r="BA1795" s="52"/>
      <c r="BB1795" s="52"/>
      <c r="BC1795" s="52"/>
      <c r="BD1795" s="52"/>
      <c r="BE1795" s="52"/>
      <c r="BF1795" s="52"/>
      <c r="BG1795" s="52"/>
      <c r="BH1795" s="52"/>
      <c r="BI1795" s="52"/>
      <c r="BJ1795" s="52"/>
      <c r="BK1795" s="52"/>
      <c r="BL1795" s="52"/>
      <c r="BM1795" s="52"/>
      <c r="BN1795" s="52"/>
      <c r="BO1795" s="52"/>
      <c r="BP1795" s="52"/>
      <c r="BQ1795" s="52"/>
      <c r="BR1795" s="52"/>
      <c r="BS1795" s="52"/>
      <c r="BT1795" s="52"/>
      <c r="BU1795" s="52"/>
      <c r="BV1795" s="52"/>
      <c r="BW1795" s="52"/>
      <c r="BX1795" s="52"/>
      <c r="BY1795" s="52"/>
      <c r="BZ1795" s="52"/>
      <c r="CA1795" s="52"/>
      <c r="CB1795" s="52"/>
      <c r="CC1795" s="52"/>
      <c r="CD1795" s="52"/>
      <c r="CE1795" s="52"/>
      <c r="CF1795" s="52"/>
      <c r="CG1795" s="52"/>
      <c r="CH1795" s="52"/>
      <c r="CI1795" s="52"/>
      <c r="CJ1795" s="52"/>
      <c r="CK1795" s="52"/>
      <c r="CL1795" s="52"/>
      <c r="CM1795" s="52"/>
      <c r="CN1795" s="52"/>
      <c r="CO1795" s="52"/>
      <c r="CP1795" s="52"/>
      <c r="CQ1795" s="52"/>
      <c r="CR1795" s="52"/>
      <c r="CS1795" s="52"/>
      <c r="CT1795" s="52"/>
      <c r="CU1795" s="52"/>
      <c r="CV1795" s="52"/>
      <c r="CW1795" s="52"/>
      <c r="CX1795" s="52"/>
      <c r="CY1795" s="52"/>
      <c r="CZ1795" s="52"/>
      <c r="DA1795" s="52"/>
      <c r="DB1795" s="52"/>
      <c r="DC1795" s="52"/>
      <c r="DD1795" s="52"/>
      <c r="DE1795" s="52"/>
      <c r="DF1795" s="52"/>
      <c r="DG1795" s="52"/>
      <c r="DH1795" s="52"/>
      <c r="DI1795" s="52"/>
      <c r="DJ1795" s="52"/>
      <c r="DK1795" s="52"/>
      <c r="DL1795" s="52"/>
      <c r="DM1795" s="52"/>
      <c r="DN1795" s="52"/>
      <c r="DO1795" s="52"/>
      <c r="DP1795" s="52"/>
      <c r="DQ1795" s="52"/>
      <c r="DR1795" s="52"/>
      <c r="DS1795" s="52"/>
      <c r="DT1795" s="52"/>
      <c r="DU1795" s="52"/>
      <c r="DV1795" s="52"/>
      <c r="DW1795" s="52"/>
      <c r="DX1795" s="52"/>
      <c r="DY1795" s="52"/>
    </row>
    <row r="1796" spans="1:129" x14ac:dyDescent="0.25">
      <c r="D1796" s="23">
        <v>1000</v>
      </c>
      <c r="E1796" s="2">
        <v>12</v>
      </c>
      <c r="F1796" s="2"/>
      <c r="G1796" s="10">
        <f>D1796/E1796</f>
        <v>83.333333333333329</v>
      </c>
      <c r="I1796" s="52"/>
      <c r="J1796" s="103"/>
      <c r="K1796" s="55"/>
      <c r="L1796" s="52"/>
      <c r="M1796" s="55"/>
      <c r="N1796" s="52"/>
      <c r="O1796" s="52"/>
      <c r="P1796" s="95"/>
      <c r="Q1796" s="52"/>
      <c r="R1796" s="52"/>
      <c r="S1796" s="52"/>
      <c r="T1796" s="52"/>
      <c r="U1796" s="52"/>
      <c r="V1796" s="52"/>
      <c r="W1796" s="52"/>
      <c r="X1796" s="52"/>
      <c r="Y1796" s="52"/>
      <c r="Z1796" s="52"/>
      <c r="AA1796" s="52"/>
      <c r="AB1796" s="52"/>
      <c r="AC1796" s="52"/>
      <c r="AD1796" s="52"/>
      <c r="AE1796" s="52"/>
      <c r="AF1796" s="52"/>
      <c r="AG1796" s="52"/>
      <c r="AH1796" s="52"/>
      <c r="AI1796" s="52"/>
      <c r="AJ1796" s="52"/>
      <c r="AK1796" s="52"/>
      <c r="AL1796" s="52"/>
      <c r="AM1796" s="52"/>
      <c r="AN1796" s="52"/>
      <c r="AO1796" s="52"/>
      <c r="AP1796" s="52"/>
      <c r="AQ1796" s="52"/>
      <c r="AR1796" s="52"/>
      <c r="AS1796" s="52"/>
      <c r="AT1796" s="52"/>
      <c r="AU1796" s="52"/>
      <c r="AV1796" s="52"/>
      <c r="AW1796" s="52"/>
      <c r="AX1796" s="52"/>
      <c r="AY1796" s="52"/>
      <c r="AZ1796" s="52"/>
      <c r="BA1796" s="52"/>
      <c r="BB1796" s="52"/>
      <c r="BC1796" s="52"/>
      <c r="BD1796" s="52"/>
      <c r="BE1796" s="52"/>
      <c r="BF1796" s="52"/>
      <c r="BG1796" s="52"/>
      <c r="BH1796" s="52"/>
      <c r="BI1796" s="52"/>
      <c r="BJ1796" s="52"/>
      <c r="BK1796" s="52"/>
      <c r="BL1796" s="52"/>
      <c r="BM1796" s="52"/>
      <c r="BN1796" s="52"/>
      <c r="BO1796" s="52"/>
      <c r="BP1796" s="52"/>
      <c r="BQ1796" s="52"/>
      <c r="BR1796" s="52"/>
      <c r="BS1796" s="52"/>
      <c r="BT1796" s="52"/>
      <c r="BU1796" s="52"/>
      <c r="BV1796" s="52"/>
      <c r="BW1796" s="52"/>
      <c r="BX1796" s="52"/>
      <c r="BY1796" s="52"/>
      <c r="BZ1796" s="52"/>
      <c r="CA1796" s="52"/>
      <c r="CB1796" s="52"/>
      <c r="CC1796" s="52"/>
      <c r="CD1796" s="52"/>
      <c r="CE1796" s="52"/>
      <c r="CF1796" s="52"/>
      <c r="CG1796" s="52"/>
      <c r="CH1796" s="52"/>
      <c r="CI1796" s="52"/>
      <c r="CJ1796" s="52"/>
      <c r="CK1796" s="52"/>
      <c r="CL1796" s="52"/>
      <c r="CM1796" s="52"/>
      <c r="CN1796" s="52"/>
      <c r="CO1796" s="52"/>
      <c r="CP1796" s="52"/>
      <c r="CQ1796" s="52"/>
      <c r="CR1796" s="52"/>
      <c r="CS1796" s="52"/>
      <c r="CT1796" s="52"/>
      <c r="CU1796" s="52"/>
      <c r="CV1796" s="52"/>
      <c r="CW1796" s="52"/>
      <c r="CX1796" s="52"/>
      <c r="CY1796" s="52"/>
      <c r="CZ1796" s="52"/>
      <c r="DA1796" s="52"/>
      <c r="DB1796" s="52"/>
      <c r="DC1796" s="52"/>
      <c r="DD1796" s="52"/>
      <c r="DE1796" s="52"/>
      <c r="DF1796" s="52"/>
      <c r="DG1796" s="52"/>
      <c r="DH1796" s="52"/>
      <c r="DI1796" s="52"/>
      <c r="DJ1796" s="52"/>
      <c r="DK1796" s="52"/>
      <c r="DL1796" s="52"/>
      <c r="DM1796" s="52"/>
      <c r="DN1796" s="52"/>
      <c r="DO1796" s="52"/>
      <c r="DP1796" s="52"/>
      <c r="DQ1796" s="52"/>
      <c r="DR1796" s="52"/>
      <c r="DS1796" s="52"/>
      <c r="DT1796" s="52"/>
      <c r="DU1796" s="52"/>
      <c r="DV1796" s="52"/>
      <c r="DW1796" s="52"/>
      <c r="DX1796" s="52"/>
      <c r="DY1796" s="52"/>
    </row>
    <row r="1797" spans="1:129" x14ac:dyDescent="0.25">
      <c r="A1797" s="20"/>
      <c r="B1797" s="50" t="s">
        <v>1</v>
      </c>
      <c r="C1797" s="50"/>
      <c r="D1797" s="24" t="s">
        <v>2</v>
      </c>
      <c r="E1797" s="25"/>
      <c r="F1797" s="31" t="s">
        <v>3</v>
      </c>
      <c r="G1797" s="26"/>
      <c r="H1797" s="20"/>
      <c r="I1797" s="52"/>
      <c r="J1797" s="103"/>
      <c r="K1797" s="55"/>
      <c r="L1797" s="52"/>
      <c r="M1797" s="55"/>
      <c r="N1797" s="52"/>
      <c r="O1797" s="52"/>
      <c r="P1797" s="95"/>
      <c r="Q1797" s="52"/>
      <c r="R1797" s="52"/>
      <c r="S1797" s="52"/>
      <c r="T1797" s="52"/>
      <c r="U1797" s="52"/>
      <c r="V1797" s="52"/>
      <c r="W1797" s="52"/>
      <c r="X1797" s="52"/>
      <c r="Y1797" s="52"/>
      <c r="Z1797" s="52"/>
      <c r="AA1797" s="52"/>
      <c r="AB1797" s="52"/>
      <c r="AC1797" s="52"/>
      <c r="AD1797" s="52"/>
      <c r="AE1797" s="52"/>
      <c r="AF1797" s="52"/>
      <c r="AG1797" s="52"/>
      <c r="AH1797" s="52"/>
      <c r="AI1797" s="52"/>
      <c r="AJ1797" s="52"/>
      <c r="AK1797" s="52"/>
      <c r="AL1797" s="52"/>
      <c r="AM1797" s="52"/>
      <c r="AN1797" s="52"/>
      <c r="AO1797" s="52"/>
      <c r="AP1797" s="52"/>
      <c r="AQ1797" s="52"/>
      <c r="AR1797" s="52"/>
      <c r="AS1797" s="52"/>
      <c r="AT1797" s="52"/>
      <c r="AU1797" s="52"/>
      <c r="AV1797" s="52"/>
      <c r="AW1797" s="52"/>
      <c r="AX1797" s="52"/>
      <c r="AY1797" s="52"/>
      <c r="AZ1797" s="52"/>
      <c r="BA1797" s="52"/>
      <c r="BB1797" s="52"/>
      <c r="BC1797" s="52"/>
      <c r="BD1797" s="52"/>
      <c r="BE1797" s="52"/>
      <c r="BF1797" s="52"/>
      <c r="BG1797" s="52"/>
      <c r="BH1797" s="52"/>
      <c r="BI1797" s="52"/>
      <c r="BJ1797" s="52"/>
      <c r="BK1797" s="52"/>
      <c r="BL1797" s="52"/>
      <c r="BM1797" s="52"/>
      <c r="BN1797" s="52"/>
      <c r="BO1797" s="52"/>
      <c r="BP1797" s="52"/>
      <c r="BQ1797" s="52"/>
      <c r="BR1797" s="52"/>
      <c r="BS1797" s="52"/>
      <c r="BT1797" s="52"/>
      <c r="BU1797" s="52"/>
      <c r="BV1797" s="52"/>
      <c r="BW1797" s="52"/>
      <c r="BX1797" s="52"/>
      <c r="BY1797" s="52"/>
      <c r="BZ1797" s="52"/>
      <c r="CA1797" s="52"/>
      <c r="CB1797" s="52"/>
      <c r="CC1797" s="52"/>
      <c r="CD1797" s="52"/>
      <c r="CE1797" s="52"/>
      <c r="CF1797" s="52"/>
      <c r="CG1797" s="52"/>
      <c r="CH1797" s="52"/>
      <c r="CI1797" s="52"/>
      <c r="CJ1797" s="52"/>
      <c r="CK1797" s="52"/>
      <c r="CL1797" s="52"/>
      <c r="CM1797" s="52"/>
      <c r="CN1797" s="52"/>
      <c r="CO1797" s="52"/>
      <c r="CP1797" s="52"/>
      <c r="CQ1797" s="52"/>
      <c r="CR1797" s="52"/>
      <c r="CS1797" s="52"/>
      <c r="CT1797" s="52"/>
      <c r="CU1797" s="52"/>
      <c r="CV1797" s="52"/>
      <c r="CW1797" s="52"/>
      <c r="CX1797" s="52"/>
      <c r="CY1797" s="52"/>
      <c r="CZ1797" s="52"/>
      <c r="DA1797" s="52"/>
      <c r="DB1797" s="52"/>
      <c r="DC1797" s="52"/>
      <c r="DD1797" s="52"/>
      <c r="DE1797" s="52"/>
      <c r="DF1797" s="52"/>
      <c r="DG1797" s="52"/>
      <c r="DH1797" s="52"/>
      <c r="DI1797" s="52"/>
      <c r="DJ1797" s="52"/>
      <c r="DK1797" s="52"/>
      <c r="DL1797" s="52"/>
      <c r="DM1797" s="52"/>
      <c r="DN1797" s="52"/>
      <c r="DO1797" s="52"/>
      <c r="DP1797" s="52"/>
      <c r="DQ1797" s="52"/>
      <c r="DR1797" s="52"/>
      <c r="DS1797" s="52"/>
      <c r="DT1797" s="52"/>
      <c r="DU1797" s="52"/>
      <c r="DV1797" s="52"/>
      <c r="DW1797" s="52"/>
      <c r="DX1797" s="52"/>
      <c r="DY1797" s="52"/>
    </row>
    <row r="1798" spans="1:129" x14ac:dyDescent="0.25">
      <c r="A1798" s="19" t="s">
        <v>4</v>
      </c>
      <c r="B1798" s="5">
        <v>83</v>
      </c>
      <c r="D1798" s="5">
        <f>B1798-F1798</f>
        <v>83</v>
      </c>
      <c r="F1798" s="5">
        <f>SUM(J1798:BL1798)</f>
        <v>0</v>
      </c>
      <c r="I1798" s="52"/>
      <c r="J1798" s="103"/>
      <c r="K1798" s="55"/>
      <c r="L1798" s="52"/>
      <c r="M1798" s="55"/>
      <c r="N1798" s="52"/>
      <c r="O1798" s="52"/>
      <c r="P1798" s="95"/>
      <c r="Q1798" s="52"/>
      <c r="R1798" s="52"/>
      <c r="S1798" s="52"/>
      <c r="T1798" s="52"/>
      <c r="U1798" s="52"/>
      <c r="V1798" s="52"/>
      <c r="W1798" s="52"/>
      <c r="X1798" s="52"/>
      <c r="Y1798" s="52"/>
      <c r="Z1798" s="52"/>
      <c r="AA1798" s="52"/>
      <c r="AB1798" s="52"/>
      <c r="AC1798" s="52"/>
      <c r="AD1798" s="52"/>
      <c r="AE1798" s="52"/>
      <c r="AF1798" s="52"/>
      <c r="AG1798" s="52"/>
      <c r="AH1798" s="52"/>
      <c r="AI1798" s="52"/>
      <c r="AJ1798" s="52"/>
      <c r="AK1798" s="52"/>
      <c r="AL1798" s="52"/>
      <c r="AM1798" s="52"/>
      <c r="AN1798" s="52"/>
      <c r="AO1798" s="52"/>
      <c r="AP1798" s="52"/>
      <c r="AQ1798" s="52"/>
      <c r="AR1798" s="52"/>
      <c r="AS1798" s="52"/>
      <c r="AT1798" s="52"/>
      <c r="AU1798" s="52"/>
      <c r="AV1798" s="52"/>
      <c r="AW1798" s="52"/>
      <c r="AX1798" s="52"/>
      <c r="AY1798" s="52"/>
      <c r="AZ1798" s="52"/>
      <c r="BA1798" s="52"/>
      <c r="BB1798" s="52"/>
      <c r="BC1798" s="52"/>
      <c r="BD1798" s="52"/>
      <c r="BE1798" s="52"/>
      <c r="BF1798" s="52"/>
      <c r="BG1798" s="52"/>
      <c r="BH1798" s="52"/>
      <c r="BI1798" s="52"/>
      <c r="BJ1798" s="52"/>
      <c r="BK1798" s="52"/>
      <c r="BL1798" s="52"/>
      <c r="BM1798" s="52"/>
      <c r="BN1798" s="52"/>
      <c r="BO1798" s="52"/>
      <c r="BP1798" s="52"/>
      <c r="BQ1798" s="52"/>
      <c r="BR1798" s="52"/>
      <c r="BS1798" s="52"/>
      <c r="BT1798" s="52"/>
      <c r="BU1798" s="52"/>
      <c r="BV1798" s="52"/>
      <c r="BW1798" s="52"/>
      <c r="BX1798" s="52"/>
      <c r="BY1798" s="52"/>
      <c r="BZ1798" s="52"/>
      <c r="CA1798" s="52"/>
      <c r="CB1798" s="52"/>
      <c r="CC1798" s="52"/>
      <c r="CD1798" s="52"/>
      <c r="CE1798" s="52"/>
      <c r="CF1798" s="52"/>
      <c r="CG1798" s="52"/>
      <c r="CH1798" s="52"/>
      <c r="CI1798" s="52"/>
      <c r="CJ1798" s="52"/>
      <c r="CK1798" s="52"/>
      <c r="CL1798" s="52"/>
      <c r="CM1798" s="52"/>
      <c r="CN1798" s="52"/>
      <c r="CO1798" s="52"/>
      <c r="CP1798" s="52"/>
      <c r="CQ1798" s="52"/>
      <c r="CR1798" s="52"/>
      <c r="CS1798" s="52"/>
      <c r="CT1798" s="52"/>
      <c r="CU1798" s="52"/>
      <c r="CV1798" s="52"/>
      <c r="CW1798" s="52"/>
      <c r="CX1798" s="52"/>
      <c r="CY1798" s="52"/>
      <c r="CZ1798" s="52"/>
      <c r="DA1798" s="52"/>
      <c r="DB1798" s="52"/>
      <c r="DC1798" s="52"/>
      <c r="DD1798" s="52"/>
      <c r="DE1798" s="52"/>
      <c r="DF1798" s="52"/>
      <c r="DG1798" s="52"/>
      <c r="DH1798" s="52"/>
      <c r="DI1798" s="52"/>
      <c r="DJ1798" s="52"/>
      <c r="DK1798" s="52"/>
      <c r="DL1798" s="52"/>
      <c r="DM1798" s="52"/>
      <c r="DN1798" s="52"/>
      <c r="DO1798" s="52"/>
      <c r="DP1798" s="52"/>
      <c r="DQ1798" s="52"/>
      <c r="DR1798" s="52"/>
      <c r="DS1798" s="52"/>
      <c r="DT1798" s="52"/>
      <c r="DU1798" s="52"/>
      <c r="DV1798" s="52"/>
      <c r="DW1798" s="52"/>
      <c r="DX1798" s="52"/>
      <c r="DY1798" s="52"/>
    </row>
    <row r="1799" spans="1:129" x14ac:dyDescent="0.25">
      <c r="A1799" s="19" t="s">
        <v>5</v>
      </c>
      <c r="B1799" s="5">
        <v>83</v>
      </c>
      <c r="D1799" s="5">
        <f t="shared" ref="D1799:D1809" si="279">B1799-F1799</f>
        <v>83</v>
      </c>
      <c r="F1799" s="5">
        <f t="shared" ref="F1799:F1809" si="280">SUM(J1799:BL1799)</f>
        <v>0</v>
      </c>
      <c r="I1799" s="52"/>
      <c r="J1799" s="103"/>
      <c r="K1799" s="55"/>
      <c r="L1799" s="52"/>
      <c r="M1799" s="55"/>
      <c r="N1799" s="52"/>
      <c r="O1799" s="52"/>
      <c r="P1799" s="95"/>
      <c r="Q1799" s="52"/>
      <c r="R1799" s="52"/>
      <c r="S1799" s="52"/>
      <c r="T1799" s="52"/>
      <c r="U1799" s="52"/>
      <c r="V1799" s="52"/>
      <c r="W1799" s="52"/>
      <c r="X1799" s="52"/>
      <c r="Y1799" s="52"/>
      <c r="Z1799" s="52"/>
      <c r="AA1799" s="52"/>
      <c r="AB1799" s="52"/>
      <c r="AC1799" s="52"/>
      <c r="AD1799" s="52"/>
      <c r="AE1799" s="52"/>
      <c r="AF1799" s="52"/>
      <c r="AG1799" s="52"/>
      <c r="AH1799" s="52"/>
      <c r="AI1799" s="52"/>
      <c r="AJ1799" s="52"/>
      <c r="AK1799" s="52"/>
      <c r="AL1799" s="52"/>
      <c r="AM1799" s="52"/>
      <c r="AN1799" s="52"/>
      <c r="AO1799" s="52"/>
      <c r="AP1799" s="52"/>
      <c r="AQ1799" s="52"/>
      <c r="AR1799" s="52"/>
      <c r="AS1799" s="52"/>
      <c r="AT1799" s="52"/>
      <c r="AU1799" s="52"/>
      <c r="AV1799" s="52"/>
      <c r="AW1799" s="52"/>
      <c r="AX1799" s="52"/>
      <c r="AY1799" s="52"/>
      <c r="AZ1799" s="52"/>
      <c r="BA1799" s="52"/>
      <c r="BB1799" s="52"/>
      <c r="BC1799" s="52"/>
      <c r="BD1799" s="52"/>
      <c r="BE1799" s="52"/>
      <c r="BF1799" s="52"/>
      <c r="BG1799" s="52"/>
      <c r="BH1799" s="52"/>
      <c r="BI1799" s="52"/>
      <c r="BJ1799" s="52"/>
      <c r="BK1799" s="52"/>
      <c r="BL1799" s="52"/>
      <c r="BM1799" s="52"/>
      <c r="BN1799" s="52"/>
      <c r="BO1799" s="52"/>
      <c r="BP1799" s="52"/>
      <c r="BQ1799" s="52"/>
      <c r="BR1799" s="52"/>
      <c r="BS1799" s="52"/>
      <c r="BT1799" s="52"/>
      <c r="BU1799" s="52"/>
      <c r="BV1799" s="52"/>
      <c r="BW1799" s="52"/>
      <c r="BX1799" s="52"/>
      <c r="BY1799" s="52"/>
      <c r="BZ1799" s="52"/>
      <c r="CA1799" s="52"/>
      <c r="CB1799" s="52"/>
      <c r="CC1799" s="52"/>
      <c r="CD1799" s="52"/>
      <c r="CE1799" s="52"/>
      <c r="CF1799" s="52"/>
      <c r="CG1799" s="52"/>
      <c r="CH1799" s="52"/>
      <c r="CI1799" s="52"/>
      <c r="CJ1799" s="52"/>
      <c r="CK1799" s="52"/>
      <c r="CL1799" s="52"/>
      <c r="CM1799" s="52"/>
      <c r="CN1799" s="52"/>
      <c r="CO1799" s="52"/>
      <c r="CP1799" s="52"/>
      <c r="CQ1799" s="52"/>
      <c r="CR1799" s="52"/>
      <c r="CS1799" s="52"/>
      <c r="CT1799" s="52"/>
      <c r="CU1799" s="52"/>
      <c r="CV1799" s="52"/>
      <c r="CW1799" s="52"/>
      <c r="CX1799" s="52"/>
      <c r="CY1799" s="52"/>
      <c r="CZ1799" s="52"/>
      <c r="DA1799" s="52"/>
      <c r="DB1799" s="52"/>
      <c r="DC1799" s="52"/>
      <c r="DD1799" s="52"/>
      <c r="DE1799" s="52"/>
      <c r="DF1799" s="52"/>
      <c r="DG1799" s="52"/>
      <c r="DH1799" s="52"/>
      <c r="DI1799" s="52"/>
      <c r="DJ1799" s="52"/>
      <c r="DK1799" s="52"/>
      <c r="DL1799" s="52"/>
      <c r="DM1799" s="52"/>
      <c r="DN1799" s="52"/>
      <c r="DO1799" s="52"/>
      <c r="DP1799" s="52"/>
      <c r="DQ1799" s="52"/>
      <c r="DR1799" s="52"/>
      <c r="DS1799" s="52"/>
      <c r="DT1799" s="52"/>
      <c r="DU1799" s="52"/>
      <c r="DV1799" s="52"/>
      <c r="DW1799" s="52"/>
      <c r="DX1799" s="52"/>
      <c r="DY1799" s="52"/>
    </row>
    <row r="1800" spans="1:129" x14ac:dyDescent="0.25">
      <c r="A1800" s="19" t="s">
        <v>6</v>
      </c>
      <c r="B1800" s="5">
        <v>83</v>
      </c>
      <c r="D1800" s="5">
        <f t="shared" si="279"/>
        <v>83</v>
      </c>
      <c r="F1800" s="5">
        <f t="shared" si="280"/>
        <v>0</v>
      </c>
      <c r="I1800" s="52"/>
      <c r="J1800" s="103"/>
      <c r="K1800" s="55"/>
      <c r="L1800" s="52"/>
      <c r="M1800" s="55"/>
      <c r="N1800" s="52"/>
      <c r="O1800" s="52"/>
      <c r="P1800" s="95"/>
      <c r="Q1800" s="52"/>
      <c r="R1800" s="52"/>
      <c r="S1800" s="52"/>
      <c r="T1800" s="52"/>
      <c r="U1800" s="52"/>
      <c r="V1800" s="52"/>
      <c r="W1800" s="52"/>
      <c r="X1800" s="52"/>
      <c r="Y1800" s="52"/>
      <c r="Z1800" s="52"/>
      <c r="AA1800" s="52"/>
      <c r="AB1800" s="52"/>
      <c r="AC1800" s="52"/>
      <c r="AD1800" s="52"/>
      <c r="AE1800" s="52"/>
      <c r="AF1800" s="52"/>
      <c r="AG1800" s="52"/>
      <c r="AH1800" s="52"/>
      <c r="AI1800" s="52"/>
      <c r="AJ1800" s="52"/>
      <c r="AK1800" s="52"/>
      <c r="AL1800" s="52"/>
      <c r="AM1800" s="52"/>
      <c r="AN1800" s="52"/>
      <c r="AO1800" s="52"/>
      <c r="AP1800" s="52"/>
      <c r="AQ1800" s="52"/>
      <c r="AR1800" s="52"/>
      <c r="AS1800" s="52"/>
      <c r="AT1800" s="52"/>
      <c r="AU1800" s="52"/>
      <c r="AV1800" s="52"/>
      <c r="AW1800" s="52"/>
      <c r="AX1800" s="52"/>
      <c r="AY1800" s="52"/>
      <c r="AZ1800" s="52"/>
      <c r="BA1800" s="52"/>
      <c r="BB1800" s="52"/>
      <c r="BC1800" s="52"/>
      <c r="BD1800" s="52"/>
      <c r="BE1800" s="52"/>
      <c r="BF1800" s="52"/>
      <c r="BG1800" s="52"/>
      <c r="BH1800" s="52"/>
      <c r="BI1800" s="52"/>
      <c r="BJ1800" s="52"/>
      <c r="BK1800" s="52"/>
      <c r="BL1800" s="52"/>
      <c r="BM1800" s="52"/>
      <c r="BN1800" s="52"/>
      <c r="BO1800" s="52"/>
      <c r="BP1800" s="52"/>
      <c r="BQ1800" s="52"/>
      <c r="BR1800" s="52"/>
      <c r="BS1800" s="52"/>
      <c r="BT1800" s="52"/>
      <c r="BU1800" s="52"/>
      <c r="BV1800" s="52"/>
      <c r="BW1800" s="52"/>
      <c r="BX1800" s="52"/>
      <c r="BY1800" s="52"/>
      <c r="BZ1800" s="52"/>
      <c r="CA1800" s="52"/>
      <c r="CB1800" s="52"/>
      <c r="CC1800" s="52"/>
      <c r="CD1800" s="52"/>
      <c r="CE1800" s="52"/>
      <c r="CF1800" s="52"/>
      <c r="CG1800" s="52"/>
      <c r="CH1800" s="52"/>
      <c r="CI1800" s="52"/>
      <c r="CJ1800" s="52"/>
      <c r="CK1800" s="52"/>
      <c r="CL1800" s="52"/>
      <c r="CM1800" s="52"/>
      <c r="CN1800" s="52"/>
      <c r="CO1800" s="52"/>
      <c r="CP1800" s="52"/>
      <c r="CQ1800" s="52"/>
      <c r="CR1800" s="52"/>
      <c r="CS1800" s="52"/>
      <c r="CT1800" s="52"/>
      <c r="CU1800" s="52"/>
      <c r="CV1800" s="52"/>
      <c r="CW1800" s="52"/>
      <c r="CX1800" s="52"/>
      <c r="CY1800" s="52"/>
      <c r="CZ1800" s="52"/>
      <c r="DA1800" s="52"/>
      <c r="DB1800" s="52"/>
      <c r="DC1800" s="52"/>
      <c r="DD1800" s="52"/>
      <c r="DE1800" s="52"/>
      <c r="DF1800" s="52"/>
      <c r="DG1800" s="52"/>
      <c r="DH1800" s="52"/>
      <c r="DI1800" s="52"/>
      <c r="DJ1800" s="52"/>
      <c r="DK1800" s="52"/>
      <c r="DL1800" s="52"/>
      <c r="DM1800" s="52"/>
      <c r="DN1800" s="52"/>
      <c r="DO1800" s="52"/>
      <c r="DP1800" s="52"/>
      <c r="DQ1800" s="52"/>
      <c r="DR1800" s="52"/>
      <c r="DS1800" s="52"/>
      <c r="DT1800" s="52"/>
      <c r="DU1800" s="52"/>
      <c r="DV1800" s="52"/>
      <c r="DW1800" s="52"/>
      <c r="DX1800" s="52"/>
      <c r="DY1800" s="52"/>
    </row>
    <row r="1801" spans="1:129" x14ac:dyDescent="0.25">
      <c r="A1801" s="19" t="s">
        <v>7</v>
      </c>
      <c r="B1801" s="5">
        <v>83</v>
      </c>
      <c r="D1801" s="5">
        <f t="shared" si="279"/>
        <v>83</v>
      </c>
      <c r="F1801" s="5">
        <f t="shared" si="280"/>
        <v>0</v>
      </c>
      <c r="I1801" s="52"/>
      <c r="J1801" s="103"/>
      <c r="K1801" s="55"/>
      <c r="L1801" s="52"/>
      <c r="M1801" s="55"/>
      <c r="N1801" s="52"/>
      <c r="O1801" s="52"/>
      <c r="P1801" s="95"/>
      <c r="Q1801" s="52"/>
      <c r="R1801" s="52"/>
      <c r="S1801" s="52"/>
      <c r="T1801" s="52"/>
      <c r="U1801" s="55"/>
      <c r="V1801" s="52"/>
      <c r="W1801" s="52"/>
      <c r="X1801" s="52"/>
      <c r="Y1801" s="52"/>
      <c r="Z1801" s="52"/>
      <c r="AA1801" s="52"/>
      <c r="AB1801" s="52"/>
      <c r="AC1801" s="52"/>
      <c r="AD1801" s="52"/>
      <c r="AE1801" s="52"/>
      <c r="AF1801" s="52"/>
      <c r="AG1801" s="52"/>
      <c r="AH1801" s="52"/>
      <c r="AI1801" s="52"/>
      <c r="AJ1801" s="52"/>
      <c r="AK1801" s="52"/>
      <c r="AL1801" s="52"/>
      <c r="AM1801" s="52"/>
      <c r="AN1801" s="52"/>
      <c r="AO1801" s="52"/>
      <c r="AP1801" s="52"/>
      <c r="AQ1801" s="52"/>
      <c r="AR1801" s="52"/>
      <c r="AS1801" s="52"/>
      <c r="AT1801" s="52"/>
      <c r="AU1801" s="52"/>
      <c r="AV1801" s="52"/>
      <c r="AW1801" s="52"/>
      <c r="AX1801" s="52"/>
      <c r="AY1801" s="52"/>
      <c r="AZ1801" s="52"/>
      <c r="BA1801" s="52"/>
      <c r="BB1801" s="52"/>
      <c r="BC1801" s="52"/>
      <c r="BD1801" s="52"/>
      <c r="BE1801" s="52"/>
      <c r="BF1801" s="52"/>
      <c r="BG1801" s="52"/>
      <c r="BH1801" s="52"/>
      <c r="BI1801" s="52"/>
      <c r="BJ1801" s="52"/>
      <c r="BK1801" s="52"/>
      <c r="BL1801" s="52"/>
      <c r="BM1801" s="52"/>
      <c r="BN1801" s="52"/>
      <c r="BO1801" s="52"/>
      <c r="BP1801" s="52"/>
      <c r="BQ1801" s="52"/>
      <c r="BR1801" s="52"/>
      <c r="BS1801" s="52"/>
      <c r="BT1801" s="52"/>
      <c r="BU1801" s="52"/>
      <c r="BV1801" s="52"/>
      <c r="BW1801" s="52"/>
      <c r="BX1801" s="52"/>
      <c r="BY1801" s="52"/>
      <c r="BZ1801" s="52"/>
      <c r="CA1801" s="52"/>
      <c r="CB1801" s="52"/>
      <c r="CC1801" s="52"/>
      <c r="CD1801" s="52"/>
      <c r="CE1801" s="52"/>
      <c r="CF1801" s="52"/>
      <c r="CG1801" s="52"/>
      <c r="CH1801" s="52"/>
      <c r="CI1801" s="52"/>
      <c r="CJ1801" s="52"/>
      <c r="CK1801" s="52"/>
      <c r="CL1801" s="52"/>
      <c r="CM1801" s="52"/>
      <c r="CN1801" s="52"/>
      <c r="CO1801" s="52"/>
      <c r="CP1801" s="52"/>
      <c r="CQ1801" s="52"/>
      <c r="CR1801" s="52"/>
      <c r="CS1801" s="52"/>
      <c r="CT1801" s="52"/>
      <c r="CU1801" s="52"/>
      <c r="CV1801" s="52"/>
      <c r="CW1801" s="52"/>
      <c r="CX1801" s="52"/>
      <c r="CY1801" s="52"/>
      <c r="CZ1801" s="52"/>
      <c r="DA1801" s="52"/>
      <c r="DB1801" s="52"/>
      <c r="DC1801" s="52"/>
      <c r="DD1801" s="52"/>
      <c r="DE1801" s="52"/>
      <c r="DF1801" s="52"/>
      <c r="DG1801" s="52"/>
      <c r="DH1801" s="52"/>
      <c r="DI1801" s="52"/>
      <c r="DJ1801" s="52"/>
      <c r="DK1801" s="52"/>
      <c r="DL1801" s="52"/>
      <c r="DM1801" s="52"/>
      <c r="DN1801" s="52"/>
      <c r="DO1801" s="52"/>
      <c r="DP1801" s="52"/>
      <c r="DQ1801" s="52"/>
      <c r="DR1801" s="52"/>
      <c r="DS1801" s="52"/>
      <c r="DT1801" s="52"/>
      <c r="DU1801" s="52"/>
      <c r="DV1801" s="52"/>
      <c r="DW1801" s="52"/>
      <c r="DX1801" s="52"/>
      <c r="DY1801" s="52"/>
    </row>
    <row r="1802" spans="1:129" x14ac:dyDescent="0.25">
      <c r="A1802" s="19" t="s">
        <v>55</v>
      </c>
      <c r="B1802" s="5">
        <v>83</v>
      </c>
      <c r="D1802" s="5">
        <f t="shared" si="279"/>
        <v>83</v>
      </c>
      <c r="F1802" s="5">
        <f t="shared" si="280"/>
        <v>0</v>
      </c>
      <c r="I1802" s="52"/>
      <c r="J1802" s="103"/>
      <c r="K1802" s="55"/>
      <c r="L1802" s="52"/>
      <c r="M1802" s="55"/>
      <c r="N1802" s="52"/>
      <c r="O1802" s="52"/>
      <c r="P1802" s="95"/>
      <c r="Q1802" s="52"/>
      <c r="R1802" s="52"/>
      <c r="S1802" s="52"/>
      <c r="T1802" s="52"/>
      <c r="U1802" s="52"/>
      <c r="V1802" s="52"/>
      <c r="W1802" s="52"/>
      <c r="X1802" s="52"/>
      <c r="Y1802" s="52"/>
      <c r="Z1802" s="52"/>
      <c r="AA1802" s="52"/>
      <c r="AB1802" s="52"/>
      <c r="AC1802" s="52"/>
      <c r="AD1802" s="52"/>
      <c r="AE1802" s="52"/>
      <c r="AF1802" s="52"/>
      <c r="AG1802" s="52"/>
      <c r="AH1802" s="52"/>
      <c r="AI1802" s="52"/>
      <c r="AJ1802" s="52"/>
      <c r="AK1802" s="52"/>
      <c r="AL1802" s="52"/>
      <c r="AM1802" s="52"/>
      <c r="AN1802" s="52"/>
      <c r="AO1802" s="52"/>
      <c r="AP1802" s="52"/>
      <c r="AQ1802" s="52"/>
      <c r="AR1802" s="52"/>
      <c r="AS1802" s="52"/>
      <c r="AT1802" s="52"/>
      <c r="AU1802" s="52"/>
      <c r="AV1802" s="52"/>
      <c r="AW1802" s="52"/>
      <c r="AX1802" s="52"/>
      <c r="AY1802" s="52"/>
      <c r="AZ1802" s="52"/>
      <c r="BA1802" s="52"/>
      <c r="BB1802" s="52"/>
      <c r="BC1802" s="52"/>
      <c r="BD1802" s="52"/>
      <c r="BE1802" s="52"/>
      <c r="BF1802" s="52"/>
      <c r="BG1802" s="52"/>
      <c r="BH1802" s="52"/>
      <c r="BI1802" s="52"/>
      <c r="BJ1802" s="52"/>
      <c r="BK1802" s="52"/>
      <c r="BL1802" s="52"/>
      <c r="BM1802" s="52"/>
      <c r="BN1802" s="52"/>
      <c r="BO1802" s="52"/>
      <c r="BP1802" s="52"/>
      <c r="BQ1802" s="52"/>
      <c r="BR1802" s="52"/>
      <c r="BS1802" s="52"/>
      <c r="BT1802" s="52"/>
      <c r="BU1802" s="52"/>
      <c r="BV1802" s="52"/>
      <c r="BW1802" s="52"/>
      <c r="BX1802" s="52"/>
      <c r="BY1802" s="52"/>
      <c r="BZ1802" s="52"/>
      <c r="CA1802" s="52"/>
      <c r="CB1802" s="52"/>
      <c r="CC1802" s="52"/>
      <c r="CD1802" s="52"/>
      <c r="CE1802" s="52"/>
      <c r="CF1802" s="52"/>
      <c r="CG1802" s="52"/>
      <c r="CH1802" s="52"/>
      <c r="CI1802" s="52"/>
      <c r="CJ1802" s="52"/>
      <c r="CK1802" s="52"/>
      <c r="CL1802" s="52"/>
      <c r="CM1802" s="52"/>
      <c r="CN1802" s="52"/>
      <c r="CO1802" s="52"/>
      <c r="CP1802" s="52"/>
      <c r="CQ1802" s="52"/>
      <c r="CR1802" s="52"/>
      <c r="CS1802" s="52"/>
      <c r="CT1802" s="52"/>
      <c r="CU1802" s="52"/>
      <c r="CV1802" s="52"/>
      <c r="CW1802" s="52"/>
      <c r="CX1802" s="52"/>
      <c r="CY1802" s="52"/>
      <c r="CZ1802" s="52"/>
      <c r="DA1802" s="52"/>
      <c r="DB1802" s="52"/>
      <c r="DC1802" s="52"/>
      <c r="DD1802" s="52"/>
      <c r="DE1802" s="52"/>
      <c r="DF1802" s="52"/>
      <c r="DG1802" s="52"/>
      <c r="DH1802" s="52"/>
      <c r="DI1802" s="52"/>
      <c r="DJ1802" s="52"/>
      <c r="DK1802" s="52"/>
      <c r="DL1802" s="52"/>
      <c r="DM1802" s="52"/>
      <c r="DN1802" s="52"/>
      <c r="DO1802" s="52"/>
      <c r="DP1802" s="52"/>
      <c r="DQ1802" s="52"/>
      <c r="DR1802" s="52"/>
      <c r="DS1802" s="52"/>
      <c r="DT1802" s="52"/>
      <c r="DU1802" s="52"/>
      <c r="DV1802" s="52"/>
      <c r="DW1802" s="52"/>
      <c r="DX1802" s="52"/>
      <c r="DY1802" s="52"/>
    </row>
    <row r="1803" spans="1:129" x14ac:dyDescent="0.25">
      <c r="A1803" s="19" t="s">
        <v>9</v>
      </c>
      <c r="B1803" s="5">
        <v>83</v>
      </c>
      <c r="D1803" s="5">
        <f t="shared" si="279"/>
        <v>83</v>
      </c>
      <c r="F1803" s="5">
        <f t="shared" si="280"/>
        <v>0</v>
      </c>
      <c r="I1803" s="52"/>
      <c r="J1803" s="103"/>
      <c r="K1803" s="55"/>
      <c r="L1803" s="52"/>
      <c r="M1803" s="55"/>
      <c r="N1803" s="52"/>
      <c r="O1803" s="52"/>
      <c r="P1803" s="95"/>
      <c r="Q1803" s="52"/>
      <c r="R1803" s="52"/>
      <c r="S1803" s="52"/>
      <c r="T1803" s="52"/>
      <c r="U1803" s="52"/>
      <c r="V1803" s="52"/>
      <c r="W1803" s="52"/>
      <c r="X1803" s="52"/>
      <c r="Y1803" s="52"/>
      <c r="Z1803" s="52"/>
      <c r="AA1803" s="52"/>
      <c r="AB1803" s="52"/>
      <c r="AC1803" s="52"/>
      <c r="AD1803" s="52"/>
      <c r="AE1803" s="52"/>
      <c r="AF1803" s="52"/>
      <c r="AG1803" s="52"/>
      <c r="AH1803" s="52"/>
      <c r="AI1803" s="52"/>
      <c r="AJ1803" s="52"/>
      <c r="AK1803" s="52"/>
      <c r="AL1803" s="52"/>
      <c r="AM1803" s="52"/>
      <c r="AN1803" s="52"/>
      <c r="AO1803" s="52"/>
      <c r="AP1803" s="52"/>
      <c r="AQ1803" s="52"/>
      <c r="AR1803" s="52"/>
      <c r="AS1803" s="52"/>
      <c r="AT1803" s="52"/>
      <c r="AU1803" s="52"/>
      <c r="AV1803" s="52"/>
      <c r="AW1803" s="52"/>
      <c r="AX1803" s="52"/>
      <c r="AY1803" s="52"/>
      <c r="AZ1803" s="52"/>
      <c r="BA1803" s="52"/>
      <c r="BB1803" s="52"/>
      <c r="BC1803" s="52"/>
      <c r="BD1803" s="52"/>
      <c r="BE1803" s="52"/>
      <c r="BF1803" s="52"/>
      <c r="BG1803" s="52"/>
      <c r="BH1803" s="52"/>
      <c r="BI1803" s="52"/>
      <c r="BJ1803" s="52"/>
      <c r="BK1803" s="52"/>
      <c r="BL1803" s="52"/>
      <c r="BM1803" s="52"/>
      <c r="BN1803" s="52"/>
      <c r="BO1803" s="52"/>
      <c r="BP1803" s="52"/>
      <c r="BQ1803" s="52"/>
      <c r="BR1803" s="52"/>
      <c r="BS1803" s="52"/>
      <c r="BT1803" s="52"/>
      <c r="BU1803" s="52"/>
      <c r="BV1803" s="52"/>
      <c r="BW1803" s="52"/>
      <c r="BX1803" s="52"/>
      <c r="BY1803" s="52"/>
      <c r="BZ1803" s="52"/>
      <c r="CA1803" s="52"/>
      <c r="CB1803" s="52"/>
      <c r="CC1803" s="52"/>
      <c r="CD1803" s="52"/>
      <c r="CE1803" s="52"/>
      <c r="CF1803" s="52"/>
      <c r="CG1803" s="52"/>
      <c r="CH1803" s="52"/>
      <c r="CI1803" s="52"/>
      <c r="CJ1803" s="52"/>
      <c r="CK1803" s="52"/>
      <c r="CL1803" s="52"/>
      <c r="CM1803" s="52"/>
      <c r="CN1803" s="52"/>
      <c r="CO1803" s="52"/>
      <c r="CP1803" s="52"/>
      <c r="CQ1803" s="52"/>
      <c r="CR1803" s="52"/>
      <c r="CS1803" s="52"/>
      <c r="CT1803" s="52"/>
      <c r="CU1803" s="52"/>
      <c r="CV1803" s="52"/>
      <c r="CW1803" s="52"/>
      <c r="CX1803" s="52"/>
      <c r="CY1803" s="52"/>
      <c r="CZ1803" s="52"/>
      <c r="DA1803" s="52"/>
      <c r="DB1803" s="52"/>
      <c r="DC1803" s="52"/>
      <c r="DD1803" s="52"/>
      <c r="DE1803" s="52"/>
      <c r="DF1803" s="52"/>
      <c r="DG1803" s="52"/>
      <c r="DH1803" s="52"/>
      <c r="DI1803" s="52"/>
      <c r="DJ1803" s="52"/>
      <c r="DK1803" s="52"/>
      <c r="DL1803" s="52"/>
      <c r="DM1803" s="52"/>
      <c r="DN1803" s="52"/>
      <c r="DO1803" s="52"/>
      <c r="DP1803" s="52"/>
      <c r="DQ1803" s="52"/>
      <c r="DR1803" s="52"/>
      <c r="DS1803" s="52"/>
      <c r="DT1803" s="52"/>
      <c r="DU1803" s="52"/>
      <c r="DV1803" s="52"/>
      <c r="DW1803" s="52"/>
      <c r="DX1803" s="52"/>
      <c r="DY1803" s="52"/>
    </row>
    <row r="1804" spans="1:129" x14ac:dyDescent="0.25">
      <c r="A1804" s="19" t="s">
        <v>10</v>
      </c>
      <c r="B1804" s="5">
        <v>83</v>
      </c>
      <c r="D1804" s="5">
        <f t="shared" si="279"/>
        <v>83</v>
      </c>
      <c r="F1804" s="5">
        <f t="shared" si="280"/>
        <v>0</v>
      </c>
      <c r="I1804" s="52"/>
      <c r="J1804" s="103"/>
      <c r="K1804" s="55"/>
      <c r="L1804" s="52"/>
      <c r="M1804" s="55"/>
      <c r="N1804" s="52"/>
      <c r="O1804" s="52"/>
      <c r="P1804" s="95"/>
      <c r="Q1804" s="52"/>
      <c r="R1804" s="52"/>
      <c r="S1804" s="52"/>
      <c r="T1804" s="52"/>
      <c r="U1804" s="52"/>
      <c r="V1804" s="52"/>
      <c r="W1804" s="52"/>
      <c r="X1804" s="52"/>
      <c r="Y1804" s="52"/>
      <c r="Z1804" s="52"/>
      <c r="AA1804" s="52"/>
      <c r="AB1804" s="52"/>
      <c r="AC1804" s="52"/>
      <c r="AD1804" s="52"/>
      <c r="AE1804" s="52"/>
      <c r="AF1804" s="52"/>
      <c r="AG1804" s="52"/>
      <c r="AH1804" s="52"/>
      <c r="AI1804" s="52"/>
      <c r="AJ1804" s="52"/>
      <c r="AK1804" s="52"/>
      <c r="AL1804" s="52"/>
      <c r="AM1804" s="52"/>
      <c r="AN1804" s="52"/>
      <c r="AO1804" s="52"/>
      <c r="AP1804" s="52"/>
      <c r="AQ1804" s="52"/>
      <c r="AR1804" s="52"/>
      <c r="AS1804" s="52"/>
      <c r="AT1804" s="52"/>
      <c r="AU1804" s="52"/>
      <c r="AV1804" s="52"/>
      <c r="AW1804" s="52"/>
      <c r="AX1804" s="52"/>
      <c r="AY1804" s="52"/>
      <c r="AZ1804" s="52"/>
      <c r="BA1804" s="52"/>
      <c r="BB1804" s="52"/>
      <c r="BC1804" s="52"/>
      <c r="BD1804" s="52"/>
      <c r="BE1804" s="52"/>
      <c r="BF1804" s="52"/>
      <c r="BG1804" s="52"/>
      <c r="BH1804" s="52"/>
      <c r="BI1804" s="52"/>
      <c r="BJ1804" s="52"/>
      <c r="BK1804" s="52"/>
      <c r="BL1804" s="52"/>
      <c r="BM1804" s="52"/>
      <c r="BN1804" s="52"/>
      <c r="BO1804" s="52"/>
      <c r="BP1804" s="52"/>
      <c r="BQ1804" s="52"/>
      <c r="BR1804" s="52"/>
      <c r="BS1804" s="52"/>
      <c r="BT1804" s="52"/>
      <c r="BU1804" s="52"/>
      <c r="BV1804" s="52"/>
      <c r="BW1804" s="52"/>
      <c r="BX1804" s="52"/>
      <c r="BY1804" s="52"/>
      <c r="BZ1804" s="52"/>
      <c r="CA1804" s="52"/>
      <c r="CB1804" s="52"/>
      <c r="CC1804" s="52"/>
      <c r="CD1804" s="52"/>
      <c r="CE1804" s="52"/>
      <c r="CF1804" s="52"/>
      <c r="CG1804" s="52"/>
      <c r="CH1804" s="52"/>
      <c r="CI1804" s="52"/>
      <c r="CJ1804" s="52"/>
      <c r="CK1804" s="52"/>
      <c r="CL1804" s="52"/>
      <c r="CM1804" s="52"/>
      <c r="CN1804" s="52"/>
      <c r="CO1804" s="52"/>
      <c r="CP1804" s="52"/>
      <c r="CQ1804" s="52"/>
      <c r="CR1804" s="52"/>
      <c r="CS1804" s="52"/>
      <c r="CT1804" s="52"/>
      <c r="CU1804" s="52"/>
      <c r="CV1804" s="52"/>
      <c r="CW1804" s="52"/>
      <c r="CX1804" s="52"/>
      <c r="CY1804" s="52"/>
      <c r="CZ1804" s="52"/>
      <c r="DA1804" s="52"/>
      <c r="DB1804" s="52"/>
      <c r="DC1804" s="52"/>
      <c r="DD1804" s="52"/>
      <c r="DE1804" s="52"/>
      <c r="DF1804" s="52"/>
      <c r="DG1804" s="52"/>
      <c r="DH1804" s="52"/>
      <c r="DI1804" s="52"/>
      <c r="DJ1804" s="52"/>
      <c r="DK1804" s="52"/>
      <c r="DL1804" s="52"/>
      <c r="DM1804" s="52"/>
      <c r="DN1804" s="52"/>
      <c r="DO1804" s="52"/>
      <c r="DP1804" s="52"/>
      <c r="DQ1804" s="52"/>
      <c r="DR1804" s="52"/>
      <c r="DS1804" s="52"/>
      <c r="DT1804" s="52"/>
      <c r="DU1804" s="52"/>
      <c r="DV1804" s="52"/>
      <c r="DW1804" s="52"/>
      <c r="DX1804" s="52"/>
      <c r="DY1804" s="52"/>
    </row>
    <row r="1805" spans="1:129" x14ac:dyDescent="0.25">
      <c r="A1805" s="19" t="s">
        <v>11</v>
      </c>
      <c r="B1805" s="5">
        <v>83</v>
      </c>
      <c r="D1805" s="5">
        <f t="shared" si="279"/>
        <v>83</v>
      </c>
      <c r="F1805" s="5">
        <f t="shared" si="280"/>
        <v>0</v>
      </c>
      <c r="I1805" s="52"/>
      <c r="J1805" s="103"/>
      <c r="K1805" s="55"/>
      <c r="L1805" s="52"/>
      <c r="M1805" s="55"/>
      <c r="N1805" s="52"/>
      <c r="O1805" s="52"/>
      <c r="P1805" s="95"/>
      <c r="Q1805" s="52"/>
      <c r="R1805" s="52"/>
      <c r="S1805" s="52"/>
      <c r="T1805" s="52"/>
      <c r="U1805" s="52"/>
      <c r="V1805" s="52"/>
      <c r="W1805" s="52"/>
      <c r="X1805" s="52"/>
      <c r="Y1805" s="52"/>
      <c r="Z1805" s="52"/>
      <c r="AA1805" s="52"/>
      <c r="AB1805" s="52"/>
      <c r="AC1805" s="52"/>
      <c r="AD1805" s="52"/>
      <c r="AE1805" s="52"/>
      <c r="AF1805" s="52"/>
      <c r="AG1805" s="52"/>
      <c r="AH1805" s="52"/>
      <c r="AI1805" s="52"/>
      <c r="AJ1805" s="52"/>
      <c r="AK1805" s="52"/>
      <c r="AL1805" s="52"/>
      <c r="AM1805" s="52"/>
      <c r="AN1805" s="52"/>
      <c r="AO1805" s="52"/>
      <c r="AP1805" s="52"/>
      <c r="AQ1805" s="52"/>
      <c r="AR1805" s="52"/>
      <c r="AS1805" s="52"/>
      <c r="AT1805" s="52"/>
      <c r="AU1805" s="52"/>
      <c r="AV1805" s="52"/>
      <c r="AW1805" s="52"/>
      <c r="AX1805" s="52"/>
      <c r="AY1805" s="52"/>
      <c r="AZ1805" s="52"/>
      <c r="BA1805" s="52"/>
      <c r="BB1805" s="52"/>
      <c r="BC1805" s="52"/>
      <c r="BD1805" s="52"/>
      <c r="BE1805" s="52"/>
      <c r="BF1805" s="52"/>
      <c r="BG1805" s="52"/>
      <c r="BH1805" s="52"/>
      <c r="BI1805" s="52"/>
      <c r="BJ1805" s="52"/>
      <c r="BK1805" s="52"/>
      <c r="BL1805" s="52"/>
      <c r="BM1805" s="52"/>
      <c r="BN1805" s="52"/>
      <c r="BO1805" s="52"/>
      <c r="BP1805" s="52"/>
      <c r="BQ1805" s="52"/>
      <c r="BR1805" s="52"/>
      <c r="BS1805" s="52"/>
      <c r="BT1805" s="52"/>
      <c r="BU1805" s="52"/>
      <c r="BV1805" s="52"/>
      <c r="BW1805" s="52"/>
      <c r="BX1805" s="52"/>
      <c r="BY1805" s="52"/>
      <c r="BZ1805" s="52"/>
      <c r="CA1805" s="52"/>
      <c r="CB1805" s="52"/>
      <c r="CC1805" s="52"/>
      <c r="CD1805" s="52"/>
      <c r="CE1805" s="52"/>
      <c r="CF1805" s="52"/>
      <c r="CG1805" s="52"/>
      <c r="CH1805" s="52"/>
      <c r="CI1805" s="52"/>
      <c r="CJ1805" s="52"/>
      <c r="CK1805" s="52"/>
      <c r="CL1805" s="52"/>
      <c r="CM1805" s="52"/>
      <c r="CN1805" s="52"/>
      <c r="CO1805" s="52"/>
      <c r="CP1805" s="52"/>
      <c r="CQ1805" s="52"/>
      <c r="CR1805" s="52"/>
      <c r="CS1805" s="52"/>
      <c r="CT1805" s="52"/>
      <c r="CU1805" s="52"/>
      <c r="CV1805" s="52"/>
      <c r="CW1805" s="52"/>
      <c r="CX1805" s="52"/>
      <c r="CY1805" s="52"/>
      <c r="CZ1805" s="52"/>
      <c r="DA1805" s="52"/>
      <c r="DB1805" s="52"/>
      <c r="DC1805" s="52"/>
      <c r="DD1805" s="52"/>
      <c r="DE1805" s="52"/>
      <c r="DF1805" s="52"/>
      <c r="DG1805" s="52"/>
      <c r="DH1805" s="52"/>
      <c r="DI1805" s="52"/>
      <c r="DJ1805" s="52"/>
      <c r="DK1805" s="52"/>
      <c r="DL1805" s="52"/>
      <c r="DM1805" s="52"/>
      <c r="DN1805" s="52"/>
      <c r="DO1805" s="52"/>
      <c r="DP1805" s="52"/>
      <c r="DQ1805" s="52"/>
      <c r="DR1805" s="52"/>
      <c r="DS1805" s="52"/>
      <c r="DT1805" s="52"/>
      <c r="DU1805" s="52"/>
      <c r="DV1805" s="52"/>
      <c r="DW1805" s="52"/>
      <c r="DX1805" s="52"/>
      <c r="DY1805" s="52"/>
    </row>
    <row r="1806" spans="1:129" x14ac:dyDescent="0.25">
      <c r="A1806" s="19" t="s">
        <v>12</v>
      </c>
      <c r="B1806" s="5">
        <v>84</v>
      </c>
      <c r="D1806" s="5">
        <f t="shared" si="279"/>
        <v>84</v>
      </c>
      <c r="F1806" s="5">
        <f t="shared" si="280"/>
        <v>0</v>
      </c>
      <c r="I1806" s="52"/>
      <c r="J1806" s="103"/>
      <c r="K1806" s="55"/>
      <c r="L1806" s="52"/>
      <c r="M1806" s="55"/>
      <c r="N1806" s="52"/>
      <c r="O1806" s="52"/>
      <c r="P1806" s="95"/>
      <c r="Q1806" s="52"/>
      <c r="R1806" s="52"/>
      <c r="S1806" s="52"/>
      <c r="T1806" s="52"/>
      <c r="U1806" s="52"/>
      <c r="V1806" s="52"/>
      <c r="W1806" s="52"/>
      <c r="X1806" s="52"/>
      <c r="Y1806" s="52"/>
      <c r="Z1806" s="52"/>
      <c r="AA1806" s="52"/>
      <c r="AB1806" s="52"/>
      <c r="AC1806" s="52"/>
      <c r="AD1806" s="52"/>
      <c r="AE1806" s="52"/>
      <c r="AF1806" s="52"/>
      <c r="AG1806" s="52"/>
      <c r="AH1806" s="52"/>
      <c r="AI1806" s="52"/>
      <c r="AJ1806" s="52"/>
      <c r="AK1806" s="52"/>
      <c r="AL1806" s="52"/>
      <c r="AM1806" s="52"/>
      <c r="AN1806" s="52"/>
      <c r="AO1806" s="52"/>
      <c r="AP1806" s="52"/>
      <c r="AQ1806" s="52"/>
      <c r="AR1806" s="52"/>
      <c r="AS1806" s="52"/>
      <c r="AT1806" s="52"/>
      <c r="AU1806" s="52"/>
      <c r="AV1806" s="52"/>
      <c r="AW1806" s="52"/>
      <c r="AX1806" s="52"/>
      <c r="AY1806" s="52"/>
      <c r="AZ1806" s="52"/>
      <c r="BA1806" s="52"/>
      <c r="BB1806" s="52"/>
      <c r="BC1806" s="52"/>
      <c r="BD1806" s="52"/>
      <c r="BE1806" s="52"/>
      <c r="BF1806" s="52"/>
      <c r="BG1806" s="52"/>
      <c r="BH1806" s="52"/>
      <c r="BI1806" s="52"/>
      <c r="BJ1806" s="52"/>
      <c r="BK1806" s="52"/>
      <c r="BL1806" s="52"/>
      <c r="BM1806" s="52"/>
      <c r="BN1806" s="52"/>
      <c r="BO1806" s="52"/>
      <c r="BP1806" s="52"/>
      <c r="BQ1806" s="52"/>
      <c r="BR1806" s="52"/>
      <c r="BS1806" s="52"/>
      <c r="BT1806" s="52"/>
      <c r="BU1806" s="52"/>
      <c r="BV1806" s="52"/>
      <c r="BW1806" s="52"/>
      <c r="BX1806" s="52"/>
      <c r="BY1806" s="52"/>
      <c r="BZ1806" s="52"/>
      <c r="CA1806" s="52"/>
      <c r="CB1806" s="52"/>
      <c r="CC1806" s="52"/>
      <c r="CD1806" s="52"/>
      <c r="CE1806" s="52"/>
      <c r="CF1806" s="52"/>
      <c r="CG1806" s="52"/>
      <c r="CH1806" s="52"/>
      <c r="CI1806" s="52"/>
      <c r="CJ1806" s="52"/>
      <c r="CK1806" s="52"/>
      <c r="CL1806" s="52"/>
      <c r="CM1806" s="52"/>
      <c r="CN1806" s="52"/>
      <c r="CO1806" s="52"/>
      <c r="CP1806" s="52"/>
      <c r="CQ1806" s="52"/>
      <c r="CR1806" s="52"/>
      <c r="CS1806" s="52"/>
      <c r="CT1806" s="52"/>
      <c r="CU1806" s="52"/>
      <c r="CV1806" s="52"/>
      <c r="CW1806" s="52"/>
      <c r="CX1806" s="52"/>
      <c r="CY1806" s="52"/>
      <c r="CZ1806" s="52"/>
      <c r="DA1806" s="52"/>
      <c r="DB1806" s="52"/>
      <c r="DC1806" s="52"/>
      <c r="DD1806" s="52"/>
      <c r="DE1806" s="52"/>
      <c r="DF1806" s="52"/>
      <c r="DG1806" s="52"/>
      <c r="DH1806" s="52"/>
      <c r="DI1806" s="52"/>
      <c r="DJ1806" s="52"/>
      <c r="DK1806" s="52"/>
      <c r="DL1806" s="52"/>
      <c r="DM1806" s="52"/>
      <c r="DN1806" s="52"/>
      <c r="DO1806" s="52"/>
      <c r="DP1806" s="52"/>
      <c r="DQ1806" s="52"/>
      <c r="DR1806" s="52"/>
      <c r="DS1806" s="52"/>
      <c r="DT1806" s="52"/>
      <c r="DU1806" s="52"/>
      <c r="DV1806" s="52"/>
      <c r="DW1806" s="52"/>
      <c r="DX1806" s="52"/>
      <c r="DY1806" s="52"/>
    </row>
    <row r="1807" spans="1:129" x14ac:dyDescent="0.25">
      <c r="A1807" s="19" t="s">
        <v>13</v>
      </c>
      <c r="B1807" s="5">
        <v>84</v>
      </c>
      <c r="D1807" s="5">
        <f t="shared" si="279"/>
        <v>84</v>
      </c>
      <c r="F1807" s="5">
        <f t="shared" si="280"/>
        <v>0</v>
      </c>
      <c r="I1807" s="52"/>
      <c r="J1807" s="103"/>
      <c r="K1807" s="55"/>
      <c r="L1807" s="52"/>
      <c r="M1807" s="55"/>
      <c r="N1807" s="52"/>
      <c r="O1807" s="52"/>
      <c r="P1807" s="95"/>
      <c r="Q1807" s="52"/>
      <c r="R1807" s="52"/>
      <c r="S1807" s="52"/>
      <c r="T1807" s="52"/>
      <c r="U1807" s="52"/>
      <c r="V1807" s="52"/>
      <c r="W1807" s="52"/>
      <c r="X1807" s="52"/>
      <c r="Y1807" s="52"/>
      <c r="Z1807" s="52"/>
      <c r="AA1807" s="52"/>
      <c r="AB1807" s="52"/>
      <c r="AC1807" s="52"/>
      <c r="AD1807" s="52"/>
      <c r="AE1807" s="52"/>
      <c r="AF1807" s="52"/>
      <c r="AG1807" s="52"/>
      <c r="AH1807" s="52"/>
      <c r="AI1807" s="52"/>
      <c r="AJ1807" s="52"/>
      <c r="AK1807" s="52"/>
      <c r="AL1807" s="52"/>
      <c r="AM1807" s="52"/>
      <c r="AN1807" s="52"/>
      <c r="AO1807" s="52"/>
      <c r="AP1807" s="52"/>
      <c r="AQ1807" s="52"/>
      <c r="AR1807" s="52"/>
      <c r="AS1807" s="52"/>
      <c r="AT1807" s="52"/>
      <c r="AU1807" s="52"/>
      <c r="AV1807" s="52"/>
      <c r="AW1807" s="52"/>
      <c r="AX1807" s="52"/>
      <c r="AY1807" s="52"/>
      <c r="AZ1807" s="52"/>
      <c r="BA1807" s="52"/>
      <c r="BB1807" s="52"/>
      <c r="BC1807" s="52"/>
      <c r="BD1807" s="52"/>
      <c r="BE1807" s="52"/>
      <c r="BF1807" s="52"/>
      <c r="BG1807" s="52"/>
      <c r="BH1807" s="52"/>
      <c r="BI1807" s="52"/>
      <c r="BJ1807" s="52"/>
      <c r="BK1807" s="52"/>
      <c r="BL1807" s="52"/>
      <c r="BM1807" s="52"/>
      <c r="BN1807" s="52"/>
      <c r="BO1807" s="52"/>
      <c r="BP1807" s="52"/>
      <c r="BQ1807" s="52"/>
      <c r="BR1807" s="52"/>
      <c r="BS1807" s="52"/>
      <c r="BT1807" s="52"/>
      <c r="BU1807" s="52"/>
      <c r="BV1807" s="52"/>
      <c r="BW1807" s="52"/>
      <c r="BX1807" s="52"/>
      <c r="BY1807" s="52"/>
      <c r="BZ1807" s="52"/>
      <c r="CA1807" s="52"/>
      <c r="CB1807" s="52"/>
      <c r="CC1807" s="52"/>
      <c r="CD1807" s="52"/>
      <c r="CE1807" s="52"/>
      <c r="CF1807" s="52"/>
      <c r="CG1807" s="52"/>
      <c r="CH1807" s="52"/>
      <c r="CI1807" s="52"/>
      <c r="CJ1807" s="52"/>
      <c r="CK1807" s="52"/>
      <c r="CL1807" s="52"/>
      <c r="CM1807" s="52"/>
      <c r="CN1807" s="52"/>
      <c r="CO1807" s="52"/>
      <c r="CP1807" s="52"/>
      <c r="CQ1807" s="52"/>
      <c r="CR1807" s="52"/>
      <c r="CS1807" s="52"/>
      <c r="CT1807" s="52"/>
      <c r="CU1807" s="52"/>
      <c r="CV1807" s="52"/>
      <c r="CW1807" s="52"/>
      <c r="CX1807" s="52"/>
      <c r="CY1807" s="52"/>
      <c r="CZ1807" s="52"/>
      <c r="DA1807" s="52"/>
      <c r="DB1807" s="52"/>
      <c r="DC1807" s="52"/>
      <c r="DD1807" s="52"/>
      <c r="DE1807" s="52"/>
      <c r="DF1807" s="52"/>
      <c r="DG1807" s="52"/>
      <c r="DH1807" s="52"/>
      <c r="DI1807" s="52"/>
      <c r="DJ1807" s="52"/>
      <c r="DK1807" s="52"/>
      <c r="DL1807" s="52"/>
      <c r="DM1807" s="52"/>
      <c r="DN1807" s="52"/>
      <c r="DO1807" s="52"/>
      <c r="DP1807" s="52"/>
      <c r="DQ1807" s="52"/>
      <c r="DR1807" s="52"/>
      <c r="DS1807" s="52"/>
      <c r="DT1807" s="52"/>
      <c r="DU1807" s="52"/>
      <c r="DV1807" s="52"/>
      <c r="DW1807" s="52"/>
      <c r="DX1807" s="52"/>
      <c r="DY1807" s="52"/>
    </row>
    <row r="1808" spans="1:129" x14ac:dyDescent="0.25">
      <c r="A1808" s="19" t="s">
        <v>14</v>
      </c>
      <c r="B1808" s="5">
        <v>84</v>
      </c>
      <c r="D1808" s="5">
        <f t="shared" si="279"/>
        <v>84</v>
      </c>
      <c r="F1808" s="5">
        <f t="shared" si="280"/>
        <v>0</v>
      </c>
      <c r="I1808" s="52"/>
      <c r="J1808" s="103"/>
      <c r="K1808" s="55"/>
      <c r="L1808" s="52"/>
      <c r="M1808" s="55"/>
      <c r="N1808" s="52"/>
      <c r="O1808" s="52"/>
      <c r="P1808" s="95"/>
      <c r="Q1808" s="52"/>
      <c r="R1808" s="52"/>
      <c r="S1808" s="52"/>
      <c r="T1808" s="52"/>
      <c r="U1808" s="52"/>
      <c r="V1808" s="52"/>
      <c r="W1808" s="52"/>
      <c r="X1808" s="52"/>
      <c r="Y1808" s="52"/>
      <c r="Z1808" s="52"/>
      <c r="AA1808" s="52"/>
      <c r="AB1808" s="52"/>
      <c r="AC1808" s="52"/>
      <c r="AD1808" s="52"/>
      <c r="AE1808" s="52"/>
      <c r="AF1808" s="52"/>
      <c r="AG1808" s="52"/>
      <c r="AH1808" s="52"/>
      <c r="AI1808" s="52"/>
      <c r="AJ1808" s="52"/>
      <c r="AK1808" s="52"/>
      <c r="AL1808" s="52"/>
      <c r="AM1808" s="52"/>
      <c r="AN1808" s="52"/>
      <c r="AO1808" s="52"/>
      <c r="AP1808" s="52"/>
      <c r="AQ1808" s="52"/>
      <c r="AR1808" s="52"/>
      <c r="AS1808" s="52"/>
      <c r="AT1808" s="52"/>
      <c r="AU1808" s="52"/>
      <c r="AV1808" s="52"/>
      <c r="AW1808" s="52"/>
      <c r="AX1808" s="52"/>
      <c r="AY1808" s="52"/>
      <c r="AZ1808" s="52"/>
      <c r="BA1808" s="52"/>
      <c r="BB1808" s="52"/>
      <c r="BC1808" s="52"/>
      <c r="BD1808" s="52"/>
      <c r="BE1808" s="52"/>
      <c r="BF1808" s="52"/>
      <c r="BG1808" s="52"/>
      <c r="BH1808" s="52"/>
      <c r="BI1808" s="52"/>
      <c r="BJ1808" s="52"/>
      <c r="BK1808" s="52"/>
      <c r="BL1808" s="52"/>
      <c r="BM1808" s="52"/>
      <c r="BN1808" s="52"/>
      <c r="BO1808" s="52"/>
      <c r="BP1808" s="52"/>
      <c r="BQ1808" s="52"/>
      <c r="BR1808" s="52"/>
      <c r="BS1808" s="52"/>
      <c r="BT1808" s="52"/>
      <c r="BU1808" s="52"/>
      <c r="BV1808" s="52"/>
      <c r="BW1808" s="52"/>
      <c r="BX1808" s="52"/>
      <c r="BY1808" s="52"/>
      <c r="BZ1808" s="52"/>
      <c r="CA1808" s="52"/>
      <c r="CB1808" s="52"/>
      <c r="CC1808" s="52"/>
      <c r="CD1808" s="52"/>
      <c r="CE1808" s="52"/>
      <c r="CF1808" s="52"/>
      <c r="CG1808" s="52"/>
      <c r="CH1808" s="52"/>
      <c r="CI1808" s="52"/>
      <c r="CJ1808" s="52"/>
      <c r="CK1808" s="52"/>
      <c r="CL1808" s="52"/>
      <c r="CM1808" s="52"/>
      <c r="CN1808" s="52"/>
      <c r="CO1808" s="52"/>
      <c r="CP1808" s="52"/>
      <c r="CQ1808" s="52"/>
      <c r="CR1808" s="52"/>
      <c r="CS1808" s="52"/>
      <c r="CT1808" s="52"/>
      <c r="CU1808" s="52"/>
      <c r="CV1808" s="52"/>
      <c r="CW1808" s="52"/>
      <c r="CX1808" s="52"/>
      <c r="CY1808" s="52"/>
      <c r="CZ1808" s="52"/>
      <c r="DA1808" s="52"/>
      <c r="DB1808" s="52"/>
      <c r="DC1808" s="52"/>
      <c r="DD1808" s="52"/>
      <c r="DE1808" s="52"/>
      <c r="DF1808" s="52"/>
      <c r="DG1808" s="52"/>
      <c r="DH1808" s="52"/>
      <c r="DI1808" s="52"/>
      <c r="DJ1808" s="52"/>
      <c r="DK1808" s="52"/>
      <c r="DL1808" s="52"/>
      <c r="DM1808" s="52"/>
      <c r="DN1808" s="52"/>
      <c r="DO1808" s="52"/>
      <c r="DP1808" s="52"/>
      <c r="DQ1808" s="52"/>
      <c r="DR1808" s="52"/>
      <c r="DS1808" s="52"/>
      <c r="DT1808" s="52"/>
      <c r="DU1808" s="52"/>
      <c r="DV1808" s="52"/>
      <c r="DW1808" s="52"/>
      <c r="DX1808" s="52"/>
      <c r="DY1808" s="52"/>
    </row>
    <row r="1809" spans="1:129" x14ac:dyDescent="0.25">
      <c r="A1809" s="19" t="s">
        <v>15</v>
      </c>
      <c r="B1809" s="5">
        <v>84</v>
      </c>
      <c r="D1809" s="5">
        <f t="shared" si="279"/>
        <v>84</v>
      </c>
      <c r="F1809" s="5">
        <f t="shared" si="280"/>
        <v>0</v>
      </c>
      <c r="I1809" s="52"/>
      <c r="J1809" s="103"/>
      <c r="K1809" s="55"/>
      <c r="L1809" s="52"/>
      <c r="M1809" s="55"/>
      <c r="N1809" s="52"/>
      <c r="O1809" s="52"/>
      <c r="P1809" s="95"/>
      <c r="Q1809" s="52"/>
      <c r="R1809" s="52"/>
      <c r="S1809" s="52"/>
      <c r="T1809" s="52"/>
      <c r="U1809" s="52"/>
      <c r="V1809" s="52"/>
      <c r="W1809" s="52"/>
      <c r="X1809" s="52"/>
      <c r="Y1809" s="52"/>
      <c r="Z1809" s="52"/>
      <c r="AA1809" s="52"/>
      <c r="AB1809" s="52"/>
      <c r="AC1809" s="52"/>
      <c r="AD1809" s="52"/>
      <c r="AE1809" s="52"/>
      <c r="AF1809" s="52"/>
      <c r="AG1809" s="52"/>
      <c r="AH1809" s="52"/>
      <c r="AI1809" s="52"/>
      <c r="AJ1809" s="52"/>
      <c r="AK1809" s="52"/>
      <c r="AL1809" s="52"/>
      <c r="AM1809" s="52"/>
      <c r="AN1809" s="52"/>
      <c r="AO1809" s="52"/>
      <c r="AP1809" s="52"/>
      <c r="AQ1809" s="52"/>
      <c r="AR1809" s="52"/>
      <c r="AS1809" s="52"/>
      <c r="AT1809" s="52"/>
      <c r="AU1809" s="52"/>
      <c r="AV1809" s="52"/>
      <c r="AW1809" s="52"/>
      <c r="AX1809" s="52"/>
      <c r="AY1809" s="52"/>
      <c r="AZ1809" s="52"/>
      <c r="BA1809" s="52"/>
      <c r="BB1809" s="52"/>
      <c r="BC1809" s="52"/>
      <c r="BD1809" s="52"/>
      <c r="BE1809" s="52"/>
      <c r="BF1809" s="52"/>
      <c r="BG1809" s="52"/>
      <c r="BH1809" s="52"/>
      <c r="BI1809" s="52"/>
      <c r="BJ1809" s="52"/>
      <c r="BK1809" s="52"/>
      <c r="BL1809" s="52"/>
      <c r="BM1809" s="52"/>
      <c r="BN1809" s="52"/>
      <c r="BO1809" s="52"/>
      <c r="BP1809" s="52"/>
      <c r="BQ1809" s="52"/>
      <c r="BR1809" s="52"/>
      <c r="BS1809" s="52"/>
      <c r="BT1809" s="52"/>
      <c r="BU1809" s="52"/>
      <c r="BV1809" s="52"/>
      <c r="BW1809" s="52"/>
      <c r="BX1809" s="52"/>
      <c r="BY1809" s="52"/>
      <c r="BZ1809" s="52"/>
      <c r="CA1809" s="52"/>
      <c r="CB1809" s="52"/>
      <c r="CC1809" s="52"/>
      <c r="CD1809" s="52"/>
      <c r="CE1809" s="52"/>
      <c r="CF1809" s="52"/>
      <c r="CG1809" s="52"/>
      <c r="CH1809" s="52"/>
      <c r="CI1809" s="52"/>
      <c r="CJ1809" s="52"/>
      <c r="CK1809" s="52"/>
      <c r="CL1809" s="52"/>
      <c r="CM1809" s="52"/>
      <c r="CN1809" s="52"/>
      <c r="CO1809" s="52"/>
      <c r="CP1809" s="52"/>
      <c r="CQ1809" s="52"/>
      <c r="CR1809" s="52"/>
      <c r="CS1809" s="52"/>
      <c r="CT1809" s="52"/>
      <c r="CU1809" s="52"/>
      <c r="CV1809" s="52"/>
      <c r="CW1809" s="52"/>
      <c r="CX1809" s="52"/>
      <c r="CY1809" s="52"/>
      <c r="CZ1809" s="52"/>
      <c r="DA1809" s="52"/>
      <c r="DB1809" s="52"/>
      <c r="DC1809" s="52"/>
      <c r="DD1809" s="52"/>
      <c r="DE1809" s="52"/>
      <c r="DF1809" s="52"/>
      <c r="DG1809" s="52"/>
      <c r="DH1809" s="52"/>
      <c r="DI1809" s="52"/>
      <c r="DJ1809" s="52"/>
      <c r="DK1809" s="52"/>
      <c r="DL1809" s="52"/>
      <c r="DM1809" s="52"/>
      <c r="DN1809" s="52"/>
      <c r="DO1809" s="52"/>
      <c r="DP1809" s="52"/>
      <c r="DQ1809" s="52"/>
      <c r="DR1809" s="52"/>
      <c r="DS1809" s="52"/>
      <c r="DT1809" s="52"/>
      <c r="DU1809" s="52"/>
      <c r="DV1809" s="52"/>
      <c r="DW1809" s="52"/>
      <c r="DX1809" s="52"/>
      <c r="DY1809" s="52"/>
    </row>
    <row r="1810" spans="1:129" x14ac:dyDescent="0.25">
      <c r="A1810" s="6" t="s">
        <v>16</v>
      </c>
      <c r="B1810" s="7">
        <f>SUM(B1798:B1809)</f>
        <v>1000</v>
      </c>
      <c r="D1810" s="23">
        <f>SUM(D1798:D1809)</f>
        <v>1000</v>
      </c>
      <c r="F1810" s="7">
        <f>SUM(F1798:F1809)</f>
        <v>0</v>
      </c>
      <c r="I1810" s="52"/>
      <c r="J1810" s="103"/>
      <c r="K1810" s="55"/>
      <c r="L1810" s="52"/>
      <c r="M1810" s="55"/>
      <c r="N1810" s="52"/>
      <c r="O1810" s="52"/>
      <c r="P1810" s="95"/>
      <c r="Q1810" s="52"/>
      <c r="R1810" s="52"/>
      <c r="S1810" s="52"/>
      <c r="T1810" s="52"/>
      <c r="U1810" s="52"/>
      <c r="V1810" s="52"/>
      <c r="W1810" s="52"/>
      <c r="X1810" s="52"/>
      <c r="Y1810" s="52"/>
      <c r="Z1810" s="52"/>
      <c r="AA1810" s="52"/>
      <c r="AB1810" s="52"/>
      <c r="AC1810" s="52"/>
      <c r="AD1810" s="52"/>
      <c r="AE1810" s="52"/>
      <c r="AF1810" s="52"/>
      <c r="AG1810" s="52"/>
      <c r="AH1810" s="52"/>
      <c r="AI1810" s="52"/>
      <c r="AJ1810" s="52"/>
      <c r="AK1810" s="52"/>
      <c r="AL1810" s="52"/>
      <c r="AM1810" s="52"/>
      <c r="AN1810" s="52"/>
      <c r="AO1810" s="52"/>
      <c r="AP1810" s="52"/>
      <c r="AQ1810" s="52"/>
      <c r="AR1810" s="52"/>
      <c r="AS1810" s="52"/>
      <c r="AT1810" s="52"/>
      <c r="AU1810" s="52"/>
      <c r="AV1810" s="52"/>
      <c r="AW1810" s="52"/>
      <c r="AX1810" s="52"/>
      <c r="AY1810" s="52"/>
      <c r="AZ1810" s="52"/>
      <c r="BA1810" s="52"/>
      <c r="BB1810" s="52"/>
      <c r="BC1810" s="52"/>
      <c r="BD1810" s="52"/>
      <c r="BE1810" s="52"/>
      <c r="BF1810" s="52"/>
      <c r="BG1810" s="52"/>
      <c r="BH1810" s="52"/>
      <c r="BI1810" s="52"/>
      <c r="BJ1810" s="52"/>
      <c r="BK1810" s="52"/>
      <c r="BL1810" s="52"/>
      <c r="BM1810" s="52"/>
      <c r="BN1810" s="52"/>
      <c r="BO1810" s="52"/>
      <c r="BP1810" s="52"/>
      <c r="BQ1810" s="52"/>
      <c r="BR1810" s="52"/>
      <c r="BS1810" s="52"/>
      <c r="BT1810" s="52"/>
      <c r="BU1810" s="52"/>
      <c r="BV1810" s="52"/>
      <c r="BW1810" s="52"/>
      <c r="BX1810" s="52"/>
      <c r="BY1810" s="52"/>
      <c r="BZ1810" s="52"/>
      <c r="CA1810" s="52"/>
      <c r="CB1810" s="52"/>
      <c r="CC1810" s="52"/>
      <c r="CD1810" s="52"/>
      <c r="CE1810" s="52"/>
      <c r="CF1810" s="52"/>
      <c r="CG1810" s="52"/>
      <c r="CH1810" s="52"/>
      <c r="CI1810" s="52"/>
      <c r="CJ1810" s="52"/>
      <c r="CK1810" s="52"/>
      <c r="CL1810" s="52"/>
      <c r="CM1810" s="52"/>
      <c r="CN1810" s="52"/>
      <c r="CO1810" s="52"/>
      <c r="CP1810" s="52"/>
      <c r="CQ1810" s="52"/>
      <c r="CR1810" s="52"/>
      <c r="CS1810" s="52"/>
      <c r="CT1810" s="52"/>
      <c r="CU1810" s="52"/>
      <c r="CV1810" s="52"/>
      <c r="CW1810" s="52"/>
      <c r="CX1810" s="52"/>
      <c r="CY1810" s="52"/>
      <c r="CZ1810" s="52"/>
      <c r="DA1810" s="52"/>
      <c r="DB1810" s="52"/>
      <c r="DC1810" s="52"/>
      <c r="DD1810" s="52"/>
      <c r="DE1810" s="52"/>
      <c r="DF1810" s="52"/>
      <c r="DG1810" s="52"/>
      <c r="DH1810" s="52"/>
      <c r="DI1810" s="52"/>
      <c r="DJ1810" s="52"/>
      <c r="DK1810" s="52"/>
      <c r="DL1810" s="52"/>
      <c r="DM1810" s="52"/>
      <c r="DN1810" s="52"/>
      <c r="DO1810" s="52"/>
      <c r="DP1810" s="52"/>
      <c r="DQ1810" s="52"/>
      <c r="DR1810" s="52"/>
      <c r="DS1810" s="52"/>
      <c r="DT1810" s="52"/>
      <c r="DU1810" s="52"/>
      <c r="DV1810" s="52"/>
      <c r="DW1810" s="52"/>
      <c r="DX1810" s="52"/>
      <c r="DY1810" s="52"/>
    </row>
    <row r="1811" spans="1:129" x14ac:dyDescent="0.25">
      <c r="I1811" s="52"/>
      <c r="J1811" s="103"/>
      <c r="K1811" s="55"/>
      <c r="L1811" s="52"/>
      <c r="M1811" s="55"/>
      <c r="N1811" s="52"/>
      <c r="O1811" s="52"/>
      <c r="P1811" s="95"/>
      <c r="Q1811" s="52"/>
      <c r="R1811" s="52"/>
      <c r="S1811" s="52"/>
      <c r="T1811" s="52"/>
      <c r="U1811" s="52"/>
      <c r="V1811" s="52"/>
      <c r="W1811" s="52"/>
      <c r="X1811" s="52"/>
      <c r="Y1811" s="52"/>
      <c r="Z1811" s="52"/>
      <c r="AA1811" s="52"/>
      <c r="AB1811" s="52"/>
      <c r="AC1811" s="52"/>
      <c r="AD1811" s="52"/>
      <c r="AE1811" s="52"/>
      <c r="AF1811" s="52"/>
      <c r="AG1811" s="52"/>
      <c r="AH1811" s="52"/>
      <c r="AI1811" s="52"/>
      <c r="AJ1811" s="52"/>
      <c r="AK1811" s="52"/>
      <c r="AL1811" s="52"/>
      <c r="AM1811" s="52"/>
      <c r="AN1811" s="52"/>
      <c r="AO1811" s="52"/>
      <c r="AP1811" s="52"/>
      <c r="AQ1811" s="52"/>
      <c r="AR1811" s="52"/>
      <c r="AS1811" s="52"/>
      <c r="AT1811" s="52"/>
      <c r="AU1811" s="52"/>
      <c r="AV1811" s="52"/>
      <c r="AW1811" s="52"/>
      <c r="AX1811" s="52"/>
      <c r="AY1811" s="52"/>
      <c r="AZ1811" s="52"/>
      <c r="BA1811" s="52"/>
      <c r="BB1811" s="52"/>
      <c r="BC1811" s="52"/>
      <c r="BD1811" s="52"/>
      <c r="BE1811" s="52"/>
      <c r="BF1811" s="52"/>
      <c r="BG1811" s="52"/>
      <c r="BH1811" s="52"/>
      <c r="BI1811" s="52"/>
      <c r="BJ1811" s="52"/>
      <c r="BK1811" s="52"/>
      <c r="BL1811" s="52"/>
      <c r="BM1811" s="52"/>
      <c r="BN1811" s="52"/>
      <c r="BO1811" s="52"/>
      <c r="BP1811" s="52"/>
      <c r="BQ1811" s="52"/>
      <c r="BR1811" s="52"/>
      <c r="BS1811" s="52"/>
      <c r="BT1811" s="52"/>
      <c r="BU1811" s="52"/>
      <c r="BV1811" s="52"/>
      <c r="BW1811" s="52"/>
      <c r="BX1811" s="52"/>
      <c r="BY1811" s="52"/>
      <c r="BZ1811" s="52"/>
      <c r="CA1811" s="52"/>
      <c r="CB1811" s="52"/>
      <c r="CC1811" s="52"/>
      <c r="CD1811" s="52"/>
      <c r="CE1811" s="52"/>
      <c r="CF1811" s="52"/>
      <c r="CG1811" s="52"/>
      <c r="CH1811" s="52"/>
      <c r="CI1811" s="52"/>
      <c r="CJ1811" s="52"/>
      <c r="CK1811" s="52"/>
      <c r="CL1811" s="52"/>
      <c r="CM1811" s="52"/>
      <c r="CN1811" s="52"/>
      <c r="CO1811" s="52"/>
      <c r="CP1811" s="52"/>
      <c r="CQ1811" s="52"/>
      <c r="CR1811" s="52"/>
      <c r="CS1811" s="52"/>
      <c r="CT1811" s="52"/>
      <c r="CU1811" s="52"/>
      <c r="CV1811" s="52"/>
      <c r="CW1811" s="52"/>
      <c r="CX1811" s="52"/>
      <c r="CY1811" s="52"/>
      <c r="CZ1811" s="52"/>
      <c r="DA1811" s="52"/>
      <c r="DB1811" s="52"/>
      <c r="DC1811" s="52"/>
      <c r="DD1811" s="52"/>
      <c r="DE1811" s="52"/>
      <c r="DF1811" s="52"/>
      <c r="DG1811" s="52"/>
      <c r="DH1811" s="52"/>
      <c r="DI1811" s="52"/>
      <c r="DJ1811" s="52"/>
      <c r="DK1811" s="52"/>
      <c r="DL1811" s="52"/>
      <c r="DM1811" s="52"/>
      <c r="DN1811" s="52"/>
      <c r="DO1811" s="52"/>
      <c r="DP1811" s="52"/>
      <c r="DQ1811" s="52"/>
      <c r="DR1811" s="52"/>
      <c r="DS1811" s="52"/>
      <c r="DT1811" s="52"/>
      <c r="DU1811" s="52"/>
      <c r="DV1811" s="52"/>
      <c r="DW1811" s="52"/>
      <c r="DX1811" s="52"/>
      <c r="DY1811" s="52"/>
    </row>
    <row r="1812" spans="1:129" x14ac:dyDescent="0.25">
      <c r="I1812" s="52"/>
      <c r="J1812" s="103"/>
      <c r="K1812" s="55"/>
      <c r="L1812" s="52"/>
      <c r="M1812" s="55"/>
      <c r="N1812" s="52"/>
      <c r="O1812" s="52"/>
      <c r="P1812" s="95"/>
      <c r="Q1812" s="52"/>
      <c r="R1812" s="52"/>
      <c r="S1812" s="52"/>
      <c r="T1812" s="52"/>
      <c r="U1812" s="52"/>
      <c r="V1812" s="52"/>
      <c r="W1812" s="52"/>
      <c r="X1812" s="52"/>
      <c r="Y1812" s="52"/>
      <c r="Z1812" s="52"/>
      <c r="AA1812" s="52"/>
      <c r="AB1812" s="52"/>
      <c r="AC1812" s="52"/>
      <c r="AD1812" s="52"/>
      <c r="AE1812" s="52"/>
      <c r="AF1812" s="52"/>
      <c r="AG1812" s="52"/>
      <c r="AH1812" s="52"/>
      <c r="AI1812" s="52"/>
      <c r="AJ1812" s="52"/>
      <c r="AK1812" s="52"/>
      <c r="AL1812" s="52"/>
      <c r="AM1812" s="52"/>
      <c r="AN1812" s="52"/>
      <c r="AO1812" s="52"/>
      <c r="AP1812" s="52"/>
      <c r="AQ1812" s="52"/>
      <c r="AR1812" s="52"/>
      <c r="AS1812" s="52"/>
      <c r="AT1812" s="52"/>
      <c r="AU1812" s="52"/>
      <c r="AV1812" s="52"/>
      <c r="AW1812" s="52"/>
      <c r="AX1812" s="52"/>
      <c r="AY1812" s="52"/>
      <c r="AZ1812" s="52"/>
      <c r="BA1812" s="52"/>
      <c r="BB1812" s="52"/>
      <c r="BC1812" s="52"/>
      <c r="BD1812" s="52"/>
      <c r="BE1812" s="52"/>
      <c r="BF1812" s="52"/>
      <c r="BG1812" s="52"/>
      <c r="BH1812" s="52"/>
      <c r="BI1812" s="52"/>
      <c r="BJ1812" s="52"/>
      <c r="BK1812" s="52"/>
      <c r="BL1812" s="52"/>
      <c r="BM1812" s="52"/>
      <c r="BN1812" s="52"/>
      <c r="BO1812" s="52"/>
      <c r="BP1812" s="52"/>
      <c r="BQ1812" s="52"/>
      <c r="BR1812" s="52"/>
      <c r="BS1812" s="52"/>
      <c r="BT1812" s="52"/>
      <c r="BU1812" s="52"/>
      <c r="BV1812" s="52"/>
      <c r="BW1812" s="52"/>
      <c r="BX1812" s="52"/>
      <c r="BY1812" s="52"/>
      <c r="BZ1812" s="52"/>
      <c r="CA1812" s="52"/>
      <c r="CB1812" s="52"/>
      <c r="CC1812" s="52"/>
      <c r="CD1812" s="52"/>
      <c r="CE1812" s="52"/>
      <c r="CF1812" s="52"/>
      <c r="CG1812" s="52"/>
      <c r="CH1812" s="52"/>
      <c r="CI1812" s="52"/>
      <c r="CJ1812" s="52"/>
      <c r="CK1812" s="52"/>
      <c r="CL1812" s="52"/>
      <c r="CM1812" s="52"/>
      <c r="CN1812" s="52"/>
      <c r="CO1812" s="52"/>
      <c r="CP1812" s="52"/>
      <c r="CQ1812" s="52"/>
      <c r="CR1812" s="52"/>
      <c r="CS1812" s="52"/>
      <c r="CT1812" s="52"/>
      <c r="CU1812" s="52"/>
      <c r="CV1812" s="52"/>
      <c r="CW1812" s="52"/>
      <c r="CX1812" s="52"/>
      <c r="CY1812" s="52"/>
      <c r="CZ1812" s="52"/>
      <c r="DA1812" s="52"/>
      <c r="DB1812" s="52"/>
      <c r="DC1812" s="52"/>
      <c r="DD1812" s="52"/>
      <c r="DE1812" s="52"/>
      <c r="DF1812" s="52"/>
      <c r="DG1812" s="52"/>
      <c r="DH1812" s="52"/>
      <c r="DI1812" s="52"/>
      <c r="DJ1812" s="52"/>
      <c r="DK1812" s="52"/>
      <c r="DL1812" s="52"/>
      <c r="DM1812" s="52"/>
      <c r="DN1812" s="52"/>
      <c r="DO1812" s="52"/>
      <c r="DP1812" s="52"/>
      <c r="DQ1812" s="52"/>
      <c r="DR1812" s="52"/>
      <c r="DS1812" s="52"/>
      <c r="DT1812" s="52"/>
      <c r="DU1812" s="52"/>
      <c r="DV1812" s="52"/>
      <c r="DW1812" s="52"/>
      <c r="DX1812" s="52"/>
      <c r="DY1812" s="52"/>
    </row>
    <row r="1813" spans="1:129" x14ac:dyDescent="0.25">
      <c r="A1813" s="50">
        <v>51908</v>
      </c>
      <c r="B1813" s="173" t="s">
        <v>102</v>
      </c>
      <c r="C1813" s="173"/>
      <c r="D1813" s="173"/>
      <c r="E1813" s="173"/>
      <c r="F1813" s="173"/>
      <c r="G1813" s="173"/>
      <c r="H1813" s="173"/>
      <c r="I1813" s="52"/>
      <c r="J1813" s="103"/>
      <c r="K1813" s="55"/>
      <c r="L1813" s="52"/>
      <c r="M1813" s="55"/>
      <c r="N1813" s="52"/>
      <c r="O1813" s="52"/>
      <c r="P1813" s="95"/>
      <c r="Q1813" s="52"/>
      <c r="R1813" s="52"/>
      <c r="S1813" s="52"/>
      <c r="T1813" s="52"/>
      <c r="U1813" s="52"/>
      <c r="V1813" s="52"/>
      <c r="W1813" s="52"/>
      <c r="X1813" s="52"/>
      <c r="Y1813" s="52"/>
      <c r="Z1813" s="52"/>
      <c r="AA1813" s="52"/>
      <c r="AB1813" s="52"/>
      <c r="AC1813" s="52"/>
      <c r="AD1813" s="52"/>
      <c r="AE1813" s="52"/>
      <c r="AF1813" s="52"/>
      <c r="AG1813" s="52"/>
      <c r="AH1813" s="52"/>
      <c r="AI1813" s="52"/>
      <c r="AJ1813" s="52"/>
      <c r="AK1813" s="52"/>
      <c r="AL1813" s="52"/>
      <c r="AM1813" s="52"/>
      <c r="AN1813" s="52"/>
      <c r="AO1813" s="52"/>
      <c r="AP1813" s="52"/>
      <c r="AQ1813" s="52"/>
      <c r="AR1813" s="52"/>
      <c r="AS1813" s="52"/>
      <c r="AT1813" s="52"/>
      <c r="AU1813" s="52"/>
      <c r="AV1813" s="52"/>
      <c r="AW1813" s="52"/>
      <c r="AX1813" s="52"/>
      <c r="AY1813" s="52"/>
      <c r="AZ1813" s="52"/>
      <c r="BA1813" s="52"/>
      <c r="BB1813" s="52"/>
      <c r="BC1813" s="52"/>
      <c r="BD1813" s="52"/>
      <c r="BE1813" s="52"/>
      <c r="BF1813" s="52"/>
      <c r="BG1813" s="52"/>
      <c r="BH1813" s="52"/>
      <c r="BI1813" s="52"/>
      <c r="BJ1813" s="52"/>
      <c r="BK1813" s="52"/>
      <c r="BL1813" s="52"/>
      <c r="BM1813" s="52"/>
      <c r="BN1813" s="52"/>
      <c r="BO1813" s="52"/>
      <c r="BP1813" s="52"/>
      <c r="BQ1813" s="52"/>
      <c r="BR1813" s="52"/>
      <c r="BS1813" s="52"/>
      <c r="BT1813" s="52"/>
      <c r="BU1813" s="52"/>
      <c r="BV1813" s="52"/>
      <c r="BW1813" s="52"/>
      <c r="BX1813" s="52"/>
      <c r="BY1813" s="52"/>
      <c r="BZ1813" s="52"/>
      <c r="CA1813" s="52"/>
      <c r="CB1813" s="52"/>
      <c r="CC1813" s="52"/>
      <c r="CD1813" s="52"/>
      <c r="CE1813" s="52"/>
      <c r="CF1813" s="52"/>
      <c r="CG1813" s="52"/>
      <c r="CH1813" s="52"/>
      <c r="CI1813" s="52"/>
      <c r="CJ1813" s="52"/>
      <c r="CK1813" s="52"/>
      <c r="CL1813" s="52"/>
      <c r="CM1813" s="52"/>
      <c r="CN1813" s="52"/>
      <c r="CO1813" s="52"/>
      <c r="CP1813" s="52"/>
      <c r="CQ1813" s="52"/>
      <c r="CR1813" s="52"/>
      <c r="CS1813" s="52"/>
      <c r="CT1813" s="52"/>
      <c r="CU1813" s="52"/>
      <c r="CV1813" s="52"/>
      <c r="CW1813" s="52"/>
      <c r="CX1813" s="52"/>
      <c r="CY1813" s="52"/>
      <c r="CZ1813" s="52"/>
      <c r="DA1813" s="52"/>
      <c r="DB1813" s="52"/>
      <c r="DC1813" s="52"/>
      <c r="DD1813" s="52"/>
      <c r="DE1813" s="52"/>
      <c r="DF1813" s="52"/>
      <c r="DG1813" s="52"/>
      <c r="DH1813" s="52"/>
      <c r="DI1813" s="52"/>
      <c r="DJ1813" s="52"/>
      <c r="DK1813" s="52"/>
      <c r="DL1813" s="52"/>
      <c r="DM1813" s="52"/>
      <c r="DN1813" s="52"/>
      <c r="DO1813" s="52"/>
      <c r="DP1813" s="52"/>
      <c r="DQ1813" s="52"/>
      <c r="DR1813" s="52"/>
      <c r="DS1813" s="52"/>
      <c r="DT1813" s="52"/>
      <c r="DU1813" s="52"/>
      <c r="DV1813" s="52"/>
      <c r="DW1813" s="52"/>
      <c r="DX1813" s="52"/>
      <c r="DY1813" s="52"/>
    </row>
    <row r="1814" spans="1:129" x14ac:dyDescent="0.25">
      <c r="D1814" s="23">
        <v>1000</v>
      </c>
      <c r="E1814" s="2">
        <v>12</v>
      </c>
      <c r="F1814" s="2"/>
      <c r="G1814" s="10">
        <f>D1814/E1814</f>
        <v>83.333333333333329</v>
      </c>
      <c r="I1814" s="52"/>
      <c r="J1814" s="103"/>
      <c r="K1814" s="55"/>
      <c r="L1814" s="52"/>
      <c r="M1814" s="55"/>
      <c r="N1814" s="52"/>
      <c r="O1814" s="52"/>
      <c r="P1814" s="95"/>
      <c r="Q1814" s="52"/>
      <c r="R1814" s="52"/>
      <c r="S1814" s="52"/>
      <c r="T1814" s="52"/>
      <c r="U1814" s="52"/>
      <c r="V1814" s="52"/>
      <c r="W1814" s="52"/>
      <c r="X1814" s="52"/>
      <c r="Y1814" s="52"/>
      <c r="Z1814" s="52"/>
      <c r="AA1814" s="52"/>
      <c r="AB1814" s="52"/>
      <c r="AC1814" s="52"/>
      <c r="AD1814" s="52"/>
      <c r="AE1814" s="52"/>
      <c r="AF1814" s="52"/>
      <c r="AG1814" s="52"/>
      <c r="AH1814" s="52"/>
      <c r="AI1814" s="52"/>
      <c r="AJ1814" s="52"/>
      <c r="AK1814" s="52"/>
      <c r="AL1814" s="52"/>
      <c r="AM1814" s="52"/>
      <c r="AN1814" s="52"/>
      <c r="AO1814" s="52"/>
      <c r="AP1814" s="52"/>
      <c r="AQ1814" s="52"/>
      <c r="AR1814" s="52"/>
      <c r="AS1814" s="52"/>
      <c r="AT1814" s="52"/>
      <c r="AU1814" s="52"/>
      <c r="AV1814" s="52"/>
      <c r="AW1814" s="52"/>
      <c r="AX1814" s="52"/>
      <c r="AY1814" s="52"/>
      <c r="AZ1814" s="52"/>
      <c r="BA1814" s="52"/>
      <c r="BB1814" s="52"/>
      <c r="BC1814" s="52"/>
      <c r="BD1814" s="52"/>
      <c r="BE1814" s="52"/>
      <c r="BF1814" s="52"/>
      <c r="BG1814" s="52"/>
      <c r="BH1814" s="52"/>
      <c r="BI1814" s="52"/>
      <c r="BJ1814" s="52"/>
      <c r="BK1814" s="52"/>
      <c r="BL1814" s="52"/>
      <c r="BM1814" s="52"/>
      <c r="BN1814" s="52"/>
      <c r="BO1814" s="52"/>
      <c r="BP1814" s="52"/>
      <c r="BQ1814" s="52"/>
      <c r="BR1814" s="52"/>
      <c r="BS1814" s="52"/>
      <c r="BT1814" s="52"/>
      <c r="BU1814" s="52"/>
      <c r="BV1814" s="52"/>
      <c r="BW1814" s="52"/>
      <c r="BX1814" s="52"/>
      <c r="BY1814" s="52"/>
      <c r="BZ1814" s="52"/>
      <c r="CA1814" s="52"/>
      <c r="CB1814" s="52"/>
      <c r="CC1814" s="52"/>
      <c r="CD1814" s="52"/>
      <c r="CE1814" s="52"/>
      <c r="CF1814" s="52"/>
      <c r="CG1814" s="52"/>
      <c r="CH1814" s="52"/>
      <c r="CI1814" s="52"/>
      <c r="CJ1814" s="52"/>
      <c r="CK1814" s="52"/>
      <c r="CL1814" s="52"/>
      <c r="CM1814" s="52"/>
      <c r="CN1814" s="52"/>
      <c r="CO1814" s="52"/>
      <c r="CP1814" s="52"/>
      <c r="CQ1814" s="52"/>
      <c r="CR1814" s="52"/>
      <c r="CS1814" s="52"/>
      <c r="CT1814" s="52"/>
      <c r="CU1814" s="52"/>
      <c r="CV1814" s="52"/>
      <c r="CW1814" s="52"/>
      <c r="CX1814" s="52"/>
      <c r="CY1814" s="52"/>
      <c r="CZ1814" s="52"/>
      <c r="DA1814" s="52"/>
      <c r="DB1814" s="52"/>
      <c r="DC1814" s="52"/>
      <c r="DD1814" s="52"/>
      <c r="DE1814" s="52"/>
      <c r="DF1814" s="52"/>
      <c r="DG1814" s="52"/>
      <c r="DH1814" s="52"/>
      <c r="DI1814" s="52"/>
      <c r="DJ1814" s="52"/>
      <c r="DK1814" s="52"/>
      <c r="DL1814" s="52"/>
      <c r="DM1814" s="52"/>
      <c r="DN1814" s="52"/>
      <c r="DO1814" s="52"/>
      <c r="DP1814" s="52"/>
      <c r="DQ1814" s="52"/>
      <c r="DR1814" s="52"/>
      <c r="DS1814" s="52"/>
      <c r="DT1814" s="52"/>
      <c r="DU1814" s="52"/>
      <c r="DV1814" s="52"/>
      <c r="DW1814" s="52"/>
      <c r="DX1814" s="52"/>
      <c r="DY1814" s="52"/>
    </row>
    <row r="1815" spans="1:129" x14ac:dyDescent="0.25">
      <c r="A1815" s="20"/>
      <c r="B1815" s="50" t="s">
        <v>1</v>
      </c>
      <c r="C1815" s="50"/>
      <c r="D1815" s="24" t="s">
        <v>2</v>
      </c>
      <c r="E1815" s="25"/>
      <c r="F1815" s="31" t="s">
        <v>3</v>
      </c>
      <c r="G1815" s="26"/>
      <c r="H1815" s="20"/>
      <c r="I1815" s="52"/>
      <c r="J1815" s="103"/>
      <c r="K1815" s="55"/>
      <c r="L1815" s="52"/>
      <c r="M1815" s="55"/>
      <c r="N1815" s="52"/>
      <c r="O1815" s="52"/>
      <c r="P1815" s="95"/>
      <c r="Q1815" s="52"/>
      <c r="R1815" s="52"/>
      <c r="S1815" s="52"/>
      <c r="T1815" s="52"/>
      <c r="U1815" s="52"/>
      <c r="V1815" s="52"/>
      <c r="W1815" s="52"/>
      <c r="X1815" s="52"/>
      <c r="Y1815" s="52"/>
      <c r="Z1815" s="52"/>
      <c r="AA1815" s="52"/>
      <c r="AB1815" s="52"/>
      <c r="AC1815" s="52"/>
      <c r="AD1815" s="52"/>
      <c r="AE1815" s="52"/>
      <c r="AF1815" s="52"/>
      <c r="AG1815" s="52"/>
      <c r="AH1815" s="52"/>
      <c r="AI1815" s="52"/>
      <c r="AJ1815" s="52"/>
      <c r="AK1815" s="52"/>
      <c r="AL1815" s="52"/>
      <c r="AM1815" s="52"/>
      <c r="AN1815" s="52"/>
      <c r="AO1815" s="52"/>
      <c r="AP1815" s="52"/>
      <c r="AQ1815" s="52"/>
      <c r="AR1815" s="52"/>
      <c r="AS1815" s="52"/>
      <c r="AT1815" s="52"/>
      <c r="AU1815" s="52"/>
      <c r="AV1815" s="52"/>
      <c r="AW1815" s="52"/>
      <c r="AX1815" s="52"/>
      <c r="AY1815" s="52"/>
      <c r="AZ1815" s="52"/>
      <c r="BA1815" s="52"/>
      <c r="BB1815" s="52"/>
      <c r="BC1815" s="52"/>
      <c r="BD1815" s="52"/>
      <c r="BE1815" s="52"/>
      <c r="BF1815" s="52"/>
      <c r="BG1815" s="52"/>
      <c r="BH1815" s="52"/>
      <c r="BI1815" s="52"/>
      <c r="BJ1815" s="52"/>
      <c r="BK1815" s="52"/>
      <c r="BL1815" s="52"/>
      <c r="BM1815" s="52"/>
      <c r="BN1815" s="52"/>
      <c r="BO1815" s="52"/>
      <c r="BP1815" s="52"/>
      <c r="BQ1815" s="52"/>
      <c r="BR1815" s="52"/>
      <c r="BS1815" s="52"/>
      <c r="BT1815" s="52"/>
      <c r="BU1815" s="52"/>
      <c r="BV1815" s="52"/>
      <c r="BW1815" s="52"/>
      <c r="BX1815" s="52"/>
      <c r="BY1815" s="52"/>
      <c r="BZ1815" s="52"/>
      <c r="CA1815" s="52"/>
      <c r="CB1815" s="52"/>
      <c r="CC1815" s="52"/>
      <c r="CD1815" s="52"/>
      <c r="CE1815" s="52"/>
      <c r="CF1815" s="52"/>
      <c r="CG1815" s="52"/>
      <c r="CH1815" s="52"/>
      <c r="CI1815" s="52"/>
      <c r="CJ1815" s="52"/>
      <c r="CK1815" s="52"/>
      <c r="CL1815" s="52"/>
      <c r="CM1815" s="52"/>
      <c r="CN1815" s="52"/>
      <c r="CO1815" s="52"/>
      <c r="CP1815" s="52"/>
      <c r="CQ1815" s="52"/>
      <c r="CR1815" s="52"/>
      <c r="CS1815" s="52"/>
      <c r="CT1815" s="52"/>
      <c r="CU1815" s="52"/>
      <c r="CV1815" s="52"/>
      <c r="CW1815" s="52"/>
      <c r="CX1815" s="52"/>
      <c r="CY1815" s="52"/>
      <c r="CZ1815" s="52"/>
      <c r="DA1815" s="52"/>
      <c r="DB1815" s="52"/>
      <c r="DC1815" s="52"/>
      <c r="DD1815" s="52"/>
      <c r="DE1815" s="52"/>
      <c r="DF1815" s="52"/>
      <c r="DG1815" s="52"/>
      <c r="DH1815" s="52"/>
      <c r="DI1815" s="52"/>
      <c r="DJ1815" s="52"/>
      <c r="DK1815" s="52"/>
      <c r="DL1815" s="52"/>
      <c r="DM1815" s="52"/>
      <c r="DN1815" s="52"/>
      <c r="DO1815" s="52"/>
      <c r="DP1815" s="52"/>
      <c r="DQ1815" s="52"/>
      <c r="DR1815" s="52"/>
      <c r="DS1815" s="52"/>
      <c r="DT1815" s="52"/>
      <c r="DU1815" s="52"/>
      <c r="DV1815" s="52"/>
      <c r="DW1815" s="52"/>
      <c r="DX1815" s="52"/>
      <c r="DY1815" s="52"/>
    </row>
    <row r="1816" spans="1:129" x14ac:dyDescent="0.25">
      <c r="A1816" s="19" t="s">
        <v>4</v>
      </c>
      <c r="B1816" s="5">
        <v>83</v>
      </c>
      <c r="D1816" s="5">
        <f>B1816-F1816</f>
        <v>83</v>
      </c>
      <c r="F1816" s="5">
        <f>SUM(J1816:BL1816)</f>
        <v>0</v>
      </c>
      <c r="I1816" s="52"/>
      <c r="J1816" s="103"/>
      <c r="K1816" s="55"/>
      <c r="L1816" s="52"/>
      <c r="M1816" s="55"/>
      <c r="N1816" s="52"/>
      <c r="O1816" s="52"/>
      <c r="P1816" s="95"/>
      <c r="Q1816" s="52"/>
      <c r="R1816" s="52"/>
      <c r="S1816" s="52"/>
      <c r="T1816" s="52"/>
      <c r="U1816" s="52"/>
      <c r="V1816" s="52"/>
      <c r="W1816" s="52"/>
      <c r="X1816" s="52"/>
      <c r="Y1816" s="52"/>
      <c r="Z1816" s="52"/>
      <c r="AA1816" s="52"/>
      <c r="AB1816" s="52"/>
      <c r="AC1816" s="52"/>
      <c r="AD1816" s="52"/>
      <c r="AE1816" s="52"/>
      <c r="AF1816" s="52"/>
      <c r="AG1816" s="52"/>
      <c r="AH1816" s="52"/>
      <c r="AI1816" s="52"/>
      <c r="AJ1816" s="52"/>
      <c r="AK1816" s="52"/>
      <c r="AL1816" s="52"/>
      <c r="AM1816" s="52"/>
      <c r="AN1816" s="52"/>
      <c r="AO1816" s="52"/>
      <c r="AP1816" s="52"/>
      <c r="AQ1816" s="52"/>
      <c r="AR1816" s="52"/>
      <c r="AS1816" s="52"/>
      <c r="AT1816" s="52"/>
      <c r="AU1816" s="52"/>
      <c r="AV1816" s="52"/>
      <c r="AW1816" s="52"/>
      <c r="AX1816" s="52"/>
      <c r="AY1816" s="52"/>
      <c r="AZ1816" s="52"/>
      <c r="BA1816" s="52"/>
      <c r="BB1816" s="52"/>
      <c r="BC1816" s="52"/>
      <c r="BD1816" s="52"/>
      <c r="BE1816" s="52"/>
      <c r="BF1816" s="52"/>
      <c r="BG1816" s="52"/>
      <c r="BH1816" s="52"/>
      <c r="BI1816" s="52"/>
      <c r="BJ1816" s="52"/>
      <c r="BK1816" s="52"/>
      <c r="BL1816" s="52"/>
      <c r="BM1816" s="52"/>
      <c r="BN1816" s="52"/>
      <c r="BO1816" s="52"/>
      <c r="BP1816" s="52"/>
      <c r="BQ1816" s="52"/>
      <c r="BR1816" s="52"/>
      <c r="BS1816" s="52"/>
      <c r="BT1816" s="52"/>
      <c r="BU1816" s="52"/>
      <c r="BV1816" s="52"/>
      <c r="BW1816" s="52"/>
      <c r="BX1816" s="52"/>
      <c r="BY1816" s="52"/>
      <c r="BZ1816" s="52"/>
      <c r="CA1816" s="52"/>
      <c r="CB1816" s="52"/>
      <c r="CC1816" s="52"/>
      <c r="CD1816" s="52"/>
      <c r="CE1816" s="52"/>
      <c r="CF1816" s="52"/>
      <c r="CG1816" s="52"/>
      <c r="CH1816" s="52"/>
      <c r="CI1816" s="52"/>
      <c r="CJ1816" s="52"/>
      <c r="CK1816" s="52"/>
      <c r="CL1816" s="52"/>
      <c r="CM1816" s="52"/>
      <c r="CN1816" s="52"/>
      <c r="CO1816" s="52"/>
      <c r="CP1816" s="52"/>
      <c r="CQ1816" s="52"/>
      <c r="CR1816" s="52"/>
      <c r="CS1816" s="52"/>
      <c r="CT1816" s="52"/>
      <c r="CU1816" s="52"/>
      <c r="CV1816" s="52"/>
      <c r="CW1816" s="52"/>
      <c r="CX1816" s="52"/>
      <c r="CY1816" s="52"/>
      <c r="CZ1816" s="52"/>
      <c r="DA1816" s="52"/>
      <c r="DB1816" s="52"/>
      <c r="DC1816" s="52"/>
      <c r="DD1816" s="52"/>
      <c r="DE1816" s="52"/>
      <c r="DF1816" s="52"/>
      <c r="DG1816" s="52"/>
      <c r="DH1816" s="52"/>
      <c r="DI1816" s="52"/>
      <c r="DJ1816" s="52"/>
      <c r="DK1816" s="52"/>
      <c r="DL1816" s="52"/>
      <c r="DM1816" s="52"/>
      <c r="DN1816" s="52"/>
      <c r="DO1816" s="52"/>
      <c r="DP1816" s="52"/>
      <c r="DQ1816" s="52"/>
      <c r="DR1816" s="52"/>
      <c r="DS1816" s="52"/>
      <c r="DT1816" s="52"/>
      <c r="DU1816" s="52"/>
      <c r="DV1816" s="52"/>
      <c r="DW1816" s="52"/>
      <c r="DX1816" s="52"/>
      <c r="DY1816" s="52"/>
    </row>
    <row r="1817" spans="1:129" x14ac:dyDescent="0.25">
      <c r="A1817" s="19" t="s">
        <v>5</v>
      </c>
      <c r="B1817" s="5">
        <v>83</v>
      </c>
      <c r="D1817" s="5">
        <f t="shared" ref="D1817:D1827" si="281">B1817-F1817</f>
        <v>83</v>
      </c>
      <c r="F1817" s="5">
        <f t="shared" ref="F1817:F1827" si="282">SUM(J1817:BL1817)</f>
        <v>0</v>
      </c>
      <c r="I1817" s="52"/>
      <c r="J1817" s="103"/>
      <c r="K1817" s="55"/>
      <c r="L1817" s="52"/>
      <c r="M1817" s="55"/>
      <c r="N1817" s="52"/>
      <c r="O1817" s="52"/>
      <c r="P1817" s="95"/>
      <c r="Q1817" s="52"/>
      <c r="R1817" s="52"/>
      <c r="S1817" s="52"/>
      <c r="T1817" s="52"/>
      <c r="U1817" s="52"/>
      <c r="V1817" s="52"/>
      <c r="W1817" s="52"/>
      <c r="X1817" s="52"/>
      <c r="Y1817" s="52"/>
      <c r="Z1817" s="52"/>
      <c r="AA1817" s="52"/>
      <c r="AB1817" s="52"/>
      <c r="AC1817" s="52"/>
      <c r="AD1817" s="52"/>
      <c r="AE1817" s="52"/>
      <c r="AF1817" s="52"/>
      <c r="AG1817" s="52"/>
      <c r="AH1817" s="52"/>
      <c r="AI1817" s="52"/>
      <c r="AJ1817" s="52"/>
      <c r="AK1817" s="52"/>
      <c r="AL1817" s="52"/>
      <c r="AM1817" s="52"/>
      <c r="AN1817" s="52"/>
      <c r="AO1817" s="52"/>
      <c r="AP1817" s="52"/>
      <c r="AQ1817" s="52"/>
      <c r="AR1817" s="52"/>
      <c r="AS1817" s="52"/>
      <c r="AT1817" s="52"/>
      <c r="AU1817" s="52"/>
      <c r="AV1817" s="52"/>
      <c r="AW1817" s="52"/>
      <c r="AX1817" s="52"/>
      <c r="AY1817" s="52"/>
      <c r="AZ1817" s="52"/>
      <c r="BA1817" s="52"/>
      <c r="BB1817" s="52"/>
      <c r="BC1817" s="52"/>
      <c r="BD1817" s="52"/>
      <c r="BE1817" s="52"/>
      <c r="BF1817" s="52"/>
      <c r="BG1817" s="52"/>
      <c r="BH1817" s="52"/>
      <c r="BI1817" s="52"/>
      <c r="BJ1817" s="52"/>
      <c r="BK1817" s="52"/>
      <c r="BL1817" s="52"/>
      <c r="BM1817" s="52"/>
      <c r="BN1817" s="52"/>
      <c r="BO1817" s="52"/>
      <c r="BP1817" s="52"/>
      <c r="BQ1817" s="52"/>
      <c r="BR1817" s="52"/>
      <c r="BS1817" s="52"/>
      <c r="BT1817" s="52"/>
      <c r="BU1817" s="52"/>
      <c r="BV1817" s="52"/>
      <c r="BW1817" s="52"/>
      <c r="BX1817" s="52"/>
      <c r="BY1817" s="52"/>
      <c r="BZ1817" s="52"/>
      <c r="CA1817" s="52"/>
      <c r="CB1817" s="52"/>
      <c r="CC1817" s="52"/>
      <c r="CD1817" s="52"/>
      <c r="CE1817" s="52"/>
      <c r="CF1817" s="52"/>
      <c r="CG1817" s="52"/>
      <c r="CH1817" s="52"/>
      <c r="CI1817" s="52"/>
      <c r="CJ1817" s="52"/>
      <c r="CK1817" s="52"/>
      <c r="CL1817" s="52"/>
      <c r="CM1817" s="52"/>
      <c r="CN1817" s="52"/>
      <c r="CO1817" s="52"/>
      <c r="CP1817" s="52"/>
      <c r="CQ1817" s="52"/>
      <c r="CR1817" s="52"/>
      <c r="CS1817" s="52"/>
      <c r="CT1817" s="52"/>
      <c r="CU1817" s="52"/>
      <c r="CV1817" s="52"/>
      <c r="CW1817" s="52"/>
      <c r="CX1817" s="52"/>
      <c r="CY1817" s="52"/>
      <c r="CZ1817" s="52"/>
      <c r="DA1817" s="52"/>
      <c r="DB1817" s="52"/>
      <c r="DC1817" s="52"/>
      <c r="DD1817" s="52"/>
      <c r="DE1817" s="52"/>
      <c r="DF1817" s="52"/>
      <c r="DG1817" s="52"/>
      <c r="DH1817" s="52"/>
      <c r="DI1817" s="52"/>
      <c r="DJ1817" s="52"/>
      <c r="DK1817" s="52"/>
      <c r="DL1817" s="52"/>
      <c r="DM1817" s="52"/>
      <c r="DN1817" s="52"/>
      <c r="DO1817" s="52"/>
      <c r="DP1817" s="52"/>
      <c r="DQ1817" s="52"/>
      <c r="DR1817" s="52"/>
      <c r="DS1817" s="52"/>
      <c r="DT1817" s="52"/>
      <c r="DU1817" s="52"/>
      <c r="DV1817" s="52"/>
      <c r="DW1817" s="52"/>
      <c r="DX1817" s="52"/>
      <c r="DY1817" s="52"/>
    </row>
    <row r="1818" spans="1:129" x14ac:dyDescent="0.25">
      <c r="A1818" s="19" t="s">
        <v>6</v>
      </c>
      <c r="B1818" s="5">
        <v>83</v>
      </c>
      <c r="D1818" s="5">
        <f t="shared" si="281"/>
        <v>-646</v>
      </c>
      <c r="F1818" s="5">
        <f t="shared" si="282"/>
        <v>729</v>
      </c>
      <c r="I1818" s="52"/>
      <c r="J1818" s="103"/>
      <c r="K1818" s="55"/>
      <c r="L1818" s="52"/>
      <c r="M1818" s="55"/>
      <c r="N1818" s="52"/>
      <c r="O1818" s="52"/>
      <c r="P1818" s="95"/>
      <c r="Q1818" s="52"/>
      <c r="R1818" s="52"/>
      <c r="S1818" s="52"/>
      <c r="T1818" s="55">
        <f>729</f>
        <v>729</v>
      </c>
      <c r="U1818" s="52"/>
      <c r="V1818" s="52"/>
      <c r="W1818" s="52"/>
      <c r="X1818" s="52"/>
      <c r="Y1818" s="52"/>
      <c r="Z1818" s="52"/>
      <c r="AA1818" s="52"/>
      <c r="AB1818" s="52"/>
      <c r="AC1818" s="52"/>
      <c r="AD1818" s="52"/>
      <c r="AE1818" s="52"/>
      <c r="AF1818" s="52"/>
      <c r="AG1818" s="52"/>
      <c r="AH1818" s="52"/>
      <c r="AI1818" s="52"/>
      <c r="AJ1818" s="52"/>
      <c r="AK1818" s="52"/>
      <c r="AL1818" s="52"/>
      <c r="AM1818" s="52"/>
      <c r="AN1818" s="52"/>
      <c r="AO1818" s="52"/>
      <c r="AP1818" s="52"/>
      <c r="AQ1818" s="52"/>
      <c r="AR1818" s="52"/>
      <c r="AS1818" s="52"/>
      <c r="AT1818" s="52"/>
      <c r="AU1818" s="52"/>
      <c r="AV1818" s="52"/>
      <c r="AW1818" s="52"/>
      <c r="AX1818" s="52"/>
      <c r="AY1818" s="52"/>
      <c r="AZ1818" s="52"/>
      <c r="BA1818" s="52"/>
      <c r="BB1818" s="52"/>
      <c r="BC1818" s="52"/>
      <c r="BD1818" s="52"/>
      <c r="BE1818" s="52"/>
      <c r="BF1818" s="52"/>
      <c r="BG1818" s="52"/>
      <c r="BH1818" s="52"/>
      <c r="BI1818" s="52"/>
      <c r="BJ1818" s="52"/>
      <c r="BK1818" s="52"/>
      <c r="BL1818" s="52"/>
      <c r="BM1818" s="52"/>
      <c r="BN1818" s="52"/>
      <c r="BO1818" s="52"/>
      <c r="BP1818" s="52"/>
      <c r="BQ1818" s="52"/>
      <c r="BR1818" s="52"/>
      <c r="BS1818" s="52"/>
      <c r="BT1818" s="52"/>
      <c r="BU1818" s="52"/>
      <c r="BV1818" s="52"/>
      <c r="BW1818" s="52"/>
      <c r="BX1818" s="52"/>
      <c r="BY1818" s="52"/>
      <c r="BZ1818" s="52"/>
      <c r="CA1818" s="52"/>
      <c r="CB1818" s="52"/>
      <c r="CC1818" s="52"/>
      <c r="CD1818" s="52"/>
      <c r="CE1818" s="52"/>
      <c r="CF1818" s="52"/>
      <c r="CG1818" s="52"/>
      <c r="CH1818" s="52"/>
      <c r="CI1818" s="52"/>
      <c r="CJ1818" s="52"/>
      <c r="CK1818" s="52"/>
      <c r="CL1818" s="52"/>
      <c r="CM1818" s="52"/>
      <c r="CN1818" s="52"/>
      <c r="CO1818" s="52"/>
      <c r="CP1818" s="52"/>
      <c r="CQ1818" s="52"/>
      <c r="CR1818" s="52"/>
      <c r="CS1818" s="52"/>
      <c r="CT1818" s="52"/>
      <c r="CU1818" s="52"/>
      <c r="CV1818" s="52"/>
      <c r="CW1818" s="52"/>
      <c r="CX1818" s="52"/>
      <c r="CY1818" s="52"/>
      <c r="CZ1818" s="52"/>
      <c r="DA1818" s="52"/>
      <c r="DB1818" s="52"/>
      <c r="DC1818" s="52"/>
      <c r="DD1818" s="52"/>
      <c r="DE1818" s="52"/>
      <c r="DF1818" s="52"/>
      <c r="DG1818" s="52"/>
      <c r="DH1818" s="52"/>
      <c r="DI1818" s="52"/>
      <c r="DJ1818" s="52"/>
      <c r="DK1818" s="52"/>
      <c r="DL1818" s="52"/>
      <c r="DM1818" s="52"/>
      <c r="DN1818" s="52"/>
      <c r="DO1818" s="52"/>
      <c r="DP1818" s="52"/>
      <c r="DQ1818" s="52"/>
      <c r="DR1818" s="52"/>
      <c r="DS1818" s="52"/>
      <c r="DT1818" s="52"/>
      <c r="DU1818" s="52"/>
      <c r="DV1818" s="52"/>
      <c r="DW1818" s="52"/>
      <c r="DX1818" s="52"/>
      <c r="DY1818" s="52"/>
    </row>
    <row r="1819" spans="1:129" x14ac:dyDescent="0.25">
      <c r="A1819" s="19" t="s">
        <v>7</v>
      </c>
      <c r="B1819" s="5">
        <v>83</v>
      </c>
      <c r="D1819" s="5">
        <f t="shared" si="281"/>
        <v>83</v>
      </c>
      <c r="F1819" s="5">
        <f t="shared" si="282"/>
        <v>0</v>
      </c>
      <c r="I1819" s="52"/>
      <c r="J1819" s="103"/>
      <c r="K1819" s="55"/>
      <c r="L1819" s="52"/>
      <c r="M1819" s="55"/>
      <c r="N1819" s="52"/>
      <c r="O1819" s="52"/>
      <c r="P1819" s="95"/>
      <c r="Q1819" s="52"/>
      <c r="R1819" s="52"/>
      <c r="S1819" s="52"/>
      <c r="T1819" s="52"/>
      <c r="U1819" s="52"/>
      <c r="V1819" s="52"/>
      <c r="W1819" s="52"/>
      <c r="X1819" s="52"/>
      <c r="Y1819" s="52"/>
      <c r="Z1819" s="52"/>
      <c r="AA1819" s="52"/>
      <c r="AB1819" s="52"/>
      <c r="AC1819" s="52"/>
      <c r="AD1819" s="52"/>
      <c r="AE1819" s="52"/>
      <c r="AF1819" s="52"/>
      <c r="AG1819" s="52"/>
      <c r="AH1819" s="52"/>
      <c r="AI1819" s="52"/>
      <c r="AJ1819" s="52"/>
      <c r="AK1819" s="52"/>
      <c r="AL1819" s="52"/>
      <c r="AM1819" s="52"/>
      <c r="AN1819" s="52"/>
      <c r="AO1819" s="52"/>
      <c r="AP1819" s="52"/>
      <c r="AQ1819" s="52"/>
      <c r="AR1819" s="52"/>
      <c r="AS1819" s="52"/>
      <c r="AT1819" s="52"/>
      <c r="AU1819" s="52"/>
      <c r="AV1819" s="52"/>
      <c r="AW1819" s="52"/>
      <c r="AX1819" s="52"/>
      <c r="AY1819" s="52"/>
      <c r="AZ1819" s="52"/>
      <c r="BA1819" s="52"/>
      <c r="BB1819" s="52"/>
      <c r="BC1819" s="52"/>
      <c r="BD1819" s="52"/>
      <c r="BE1819" s="52"/>
      <c r="BF1819" s="52"/>
      <c r="BG1819" s="52"/>
      <c r="BH1819" s="52"/>
      <c r="BI1819" s="52"/>
      <c r="BJ1819" s="52"/>
      <c r="BK1819" s="52"/>
      <c r="BL1819" s="52"/>
      <c r="BM1819" s="52"/>
      <c r="BN1819" s="52"/>
      <c r="BO1819" s="52"/>
      <c r="BP1819" s="52"/>
      <c r="BQ1819" s="52"/>
      <c r="BR1819" s="52"/>
      <c r="BS1819" s="52"/>
      <c r="BT1819" s="52"/>
      <c r="BU1819" s="52"/>
      <c r="BV1819" s="52"/>
      <c r="BW1819" s="52"/>
      <c r="BX1819" s="52"/>
      <c r="BY1819" s="52"/>
      <c r="BZ1819" s="52"/>
      <c r="CA1819" s="52"/>
      <c r="CB1819" s="52"/>
      <c r="CC1819" s="52"/>
      <c r="CD1819" s="52"/>
      <c r="CE1819" s="52"/>
      <c r="CF1819" s="52"/>
      <c r="CG1819" s="52"/>
      <c r="CH1819" s="52"/>
      <c r="CI1819" s="52"/>
      <c r="CJ1819" s="52"/>
      <c r="CK1819" s="52"/>
      <c r="CL1819" s="52"/>
      <c r="CM1819" s="52"/>
      <c r="CN1819" s="52"/>
      <c r="CO1819" s="52"/>
      <c r="CP1819" s="52"/>
      <c r="CQ1819" s="52"/>
      <c r="CR1819" s="52"/>
      <c r="CS1819" s="52"/>
      <c r="CT1819" s="52"/>
      <c r="CU1819" s="52"/>
      <c r="CV1819" s="52"/>
      <c r="CW1819" s="52"/>
      <c r="CX1819" s="52"/>
      <c r="CY1819" s="52"/>
      <c r="CZ1819" s="52"/>
      <c r="DA1819" s="52"/>
      <c r="DB1819" s="52"/>
      <c r="DC1819" s="52"/>
      <c r="DD1819" s="52"/>
      <c r="DE1819" s="52"/>
      <c r="DF1819" s="52"/>
      <c r="DG1819" s="52"/>
      <c r="DH1819" s="52"/>
      <c r="DI1819" s="52"/>
      <c r="DJ1819" s="52"/>
      <c r="DK1819" s="52"/>
      <c r="DL1819" s="52"/>
      <c r="DM1819" s="52"/>
      <c r="DN1819" s="52"/>
      <c r="DO1819" s="52"/>
      <c r="DP1819" s="52"/>
      <c r="DQ1819" s="52"/>
      <c r="DR1819" s="52"/>
      <c r="DS1819" s="52"/>
      <c r="DT1819" s="52"/>
      <c r="DU1819" s="52"/>
      <c r="DV1819" s="52"/>
      <c r="DW1819" s="52"/>
      <c r="DX1819" s="52"/>
      <c r="DY1819" s="52"/>
    </row>
    <row r="1820" spans="1:129" x14ac:dyDescent="0.25">
      <c r="A1820" s="19" t="s">
        <v>55</v>
      </c>
      <c r="B1820" s="5">
        <v>83</v>
      </c>
      <c r="D1820" s="5">
        <f t="shared" si="281"/>
        <v>83</v>
      </c>
      <c r="F1820" s="5">
        <f t="shared" si="282"/>
        <v>0</v>
      </c>
      <c r="I1820" s="52"/>
      <c r="J1820" s="103"/>
      <c r="K1820" s="55"/>
      <c r="L1820" s="52"/>
      <c r="M1820" s="55"/>
      <c r="N1820" s="52"/>
      <c r="O1820" s="52"/>
      <c r="P1820" s="95"/>
      <c r="Q1820" s="52"/>
      <c r="R1820" s="52"/>
      <c r="S1820" s="52"/>
      <c r="T1820" s="55"/>
      <c r="U1820" s="52"/>
      <c r="V1820" s="52"/>
      <c r="W1820" s="52"/>
      <c r="X1820" s="52"/>
      <c r="Y1820" s="52"/>
      <c r="Z1820" s="52"/>
      <c r="AA1820" s="52"/>
      <c r="AB1820" s="52"/>
      <c r="AC1820" s="52"/>
      <c r="AD1820" s="52"/>
      <c r="AE1820" s="52"/>
      <c r="AF1820" s="52"/>
      <c r="AG1820" s="52"/>
      <c r="AH1820" s="52"/>
      <c r="AI1820" s="52"/>
      <c r="AJ1820" s="52"/>
      <c r="AK1820" s="52"/>
      <c r="AL1820" s="52"/>
      <c r="AM1820" s="52"/>
      <c r="AN1820" s="52"/>
      <c r="AO1820" s="52"/>
      <c r="AP1820" s="52"/>
      <c r="AQ1820" s="52"/>
      <c r="AR1820" s="52"/>
      <c r="AS1820" s="52"/>
      <c r="AT1820" s="52"/>
      <c r="AU1820" s="52"/>
      <c r="AV1820" s="52"/>
      <c r="AW1820" s="52"/>
      <c r="AX1820" s="52"/>
      <c r="AY1820" s="52"/>
      <c r="AZ1820" s="52"/>
      <c r="BA1820" s="52"/>
      <c r="BB1820" s="52"/>
      <c r="BC1820" s="52"/>
      <c r="BD1820" s="52"/>
      <c r="BE1820" s="52"/>
      <c r="BF1820" s="52"/>
      <c r="BG1820" s="52"/>
      <c r="BH1820" s="52"/>
      <c r="BI1820" s="52"/>
      <c r="BJ1820" s="52"/>
      <c r="BK1820" s="52"/>
      <c r="BL1820" s="52"/>
      <c r="BM1820" s="52"/>
      <c r="BN1820" s="52"/>
      <c r="BO1820" s="52"/>
      <c r="BP1820" s="52"/>
      <c r="BQ1820" s="52"/>
      <c r="BR1820" s="52"/>
      <c r="BS1820" s="52"/>
      <c r="BT1820" s="52"/>
      <c r="BU1820" s="52"/>
      <c r="BV1820" s="52"/>
      <c r="BW1820" s="52"/>
      <c r="BX1820" s="52"/>
      <c r="BY1820" s="52"/>
      <c r="BZ1820" s="52"/>
      <c r="CA1820" s="52"/>
      <c r="CB1820" s="52"/>
      <c r="CC1820" s="52"/>
      <c r="CD1820" s="52"/>
      <c r="CE1820" s="52"/>
      <c r="CF1820" s="52"/>
      <c r="CG1820" s="52"/>
      <c r="CH1820" s="52"/>
      <c r="CI1820" s="52"/>
      <c r="CJ1820" s="52"/>
      <c r="CK1820" s="52"/>
      <c r="CL1820" s="52"/>
      <c r="CM1820" s="52"/>
      <c r="CN1820" s="52"/>
      <c r="CO1820" s="52"/>
      <c r="CP1820" s="52"/>
      <c r="CQ1820" s="52"/>
      <c r="CR1820" s="52"/>
      <c r="CS1820" s="52"/>
      <c r="CT1820" s="52"/>
      <c r="CU1820" s="52"/>
      <c r="CV1820" s="52"/>
      <c r="CW1820" s="52"/>
      <c r="CX1820" s="52"/>
      <c r="CY1820" s="52"/>
      <c r="CZ1820" s="52"/>
      <c r="DA1820" s="52"/>
      <c r="DB1820" s="52"/>
      <c r="DC1820" s="52"/>
      <c r="DD1820" s="52"/>
      <c r="DE1820" s="52"/>
      <c r="DF1820" s="52"/>
      <c r="DG1820" s="52"/>
      <c r="DH1820" s="52"/>
      <c r="DI1820" s="52"/>
      <c r="DJ1820" s="52"/>
      <c r="DK1820" s="52"/>
      <c r="DL1820" s="52"/>
      <c r="DM1820" s="52"/>
      <c r="DN1820" s="52"/>
      <c r="DO1820" s="52"/>
      <c r="DP1820" s="52"/>
      <c r="DQ1820" s="52"/>
      <c r="DR1820" s="52"/>
      <c r="DS1820" s="52"/>
      <c r="DT1820" s="52"/>
      <c r="DU1820" s="52"/>
      <c r="DV1820" s="52"/>
      <c r="DW1820" s="52"/>
      <c r="DX1820" s="52"/>
      <c r="DY1820" s="52"/>
    </row>
    <row r="1821" spans="1:129" x14ac:dyDescent="0.25">
      <c r="A1821" s="19" t="s">
        <v>9</v>
      </c>
      <c r="B1821" s="106">
        <v>83</v>
      </c>
      <c r="D1821" s="5">
        <f t="shared" si="281"/>
        <v>83</v>
      </c>
      <c r="F1821" s="5">
        <f t="shared" si="282"/>
        <v>0</v>
      </c>
      <c r="I1821" s="52"/>
      <c r="J1821" s="103"/>
      <c r="K1821" s="55"/>
      <c r="L1821" s="52"/>
      <c r="M1821" s="55"/>
      <c r="N1821" s="52"/>
      <c r="O1821" s="52"/>
      <c r="P1821" s="95"/>
      <c r="Q1821" s="52"/>
      <c r="R1821" s="52"/>
      <c r="S1821" s="52"/>
      <c r="T1821" s="52"/>
      <c r="U1821" s="52"/>
      <c r="V1821" s="52"/>
      <c r="W1821" s="52"/>
      <c r="X1821" s="52"/>
      <c r="Y1821" s="52"/>
      <c r="Z1821" s="52"/>
      <c r="AA1821" s="52"/>
      <c r="AB1821" s="52"/>
      <c r="AC1821" s="52"/>
      <c r="AD1821" s="52"/>
      <c r="AE1821" s="52"/>
      <c r="AF1821" s="52"/>
      <c r="AG1821" s="52"/>
      <c r="AH1821" s="52"/>
      <c r="AI1821" s="52"/>
      <c r="AJ1821" s="52"/>
      <c r="AK1821" s="52"/>
      <c r="AL1821" s="52"/>
      <c r="AM1821" s="52"/>
      <c r="AN1821" s="52"/>
      <c r="AO1821" s="52"/>
      <c r="AP1821" s="52"/>
      <c r="AQ1821" s="52"/>
      <c r="AR1821" s="52"/>
      <c r="AS1821" s="52"/>
      <c r="AT1821" s="52"/>
      <c r="AU1821" s="52"/>
      <c r="AV1821" s="52"/>
      <c r="AW1821" s="52"/>
      <c r="AX1821" s="52"/>
      <c r="AY1821" s="52"/>
      <c r="AZ1821" s="52"/>
      <c r="BA1821" s="52"/>
      <c r="BB1821" s="52"/>
      <c r="BC1821" s="52"/>
      <c r="BD1821" s="52"/>
      <c r="BE1821" s="52"/>
      <c r="BF1821" s="52"/>
      <c r="BG1821" s="52"/>
      <c r="BH1821" s="52"/>
      <c r="BI1821" s="52"/>
      <c r="BJ1821" s="52"/>
      <c r="BK1821" s="52"/>
      <c r="BL1821" s="52"/>
      <c r="BM1821" s="52"/>
      <c r="BN1821" s="52"/>
      <c r="BO1821" s="52"/>
      <c r="BP1821" s="52"/>
      <c r="BQ1821" s="52"/>
      <c r="BR1821" s="52"/>
      <c r="BS1821" s="52"/>
      <c r="BT1821" s="52"/>
      <c r="BU1821" s="52"/>
      <c r="BV1821" s="52"/>
      <c r="BW1821" s="52"/>
      <c r="BX1821" s="52"/>
      <c r="BY1821" s="52"/>
      <c r="BZ1821" s="52"/>
      <c r="CA1821" s="52"/>
      <c r="CB1821" s="52"/>
      <c r="CC1821" s="52"/>
      <c r="CD1821" s="52"/>
      <c r="CE1821" s="52"/>
      <c r="CF1821" s="52"/>
      <c r="CG1821" s="52"/>
      <c r="CH1821" s="52"/>
      <c r="CI1821" s="52"/>
      <c r="CJ1821" s="52"/>
      <c r="CK1821" s="52"/>
      <c r="CL1821" s="52"/>
      <c r="CM1821" s="52"/>
      <c r="CN1821" s="52"/>
      <c r="CO1821" s="52"/>
      <c r="CP1821" s="52"/>
      <c r="CQ1821" s="52"/>
      <c r="CR1821" s="52"/>
      <c r="CS1821" s="52"/>
      <c r="CT1821" s="52"/>
      <c r="CU1821" s="52"/>
      <c r="CV1821" s="52"/>
      <c r="CW1821" s="52"/>
      <c r="CX1821" s="52"/>
      <c r="CY1821" s="52"/>
      <c r="CZ1821" s="52"/>
      <c r="DA1821" s="52"/>
      <c r="DB1821" s="52"/>
      <c r="DC1821" s="52"/>
      <c r="DD1821" s="52"/>
      <c r="DE1821" s="52"/>
      <c r="DF1821" s="52"/>
      <c r="DG1821" s="52"/>
      <c r="DH1821" s="52"/>
      <c r="DI1821" s="52"/>
      <c r="DJ1821" s="52"/>
      <c r="DK1821" s="52"/>
      <c r="DL1821" s="52"/>
      <c r="DM1821" s="52"/>
      <c r="DN1821" s="52"/>
      <c r="DO1821" s="52"/>
      <c r="DP1821" s="52"/>
      <c r="DQ1821" s="52"/>
      <c r="DR1821" s="52"/>
      <c r="DS1821" s="52"/>
      <c r="DT1821" s="52"/>
      <c r="DU1821" s="52"/>
      <c r="DV1821" s="52"/>
      <c r="DW1821" s="52"/>
      <c r="DX1821" s="52"/>
      <c r="DY1821" s="52"/>
    </row>
    <row r="1822" spans="1:129" x14ac:dyDescent="0.25">
      <c r="A1822" s="19" t="s">
        <v>10</v>
      </c>
      <c r="B1822" s="118">
        <f>83+1500</f>
        <v>1583</v>
      </c>
      <c r="D1822" s="5">
        <f t="shared" si="281"/>
        <v>15.700000000000045</v>
      </c>
      <c r="F1822" s="5">
        <f t="shared" si="282"/>
        <v>1567.3</v>
      </c>
      <c r="I1822" s="52"/>
      <c r="J1822" s="103"/>
      <c r="K1822" s="55"/>
      <c r="L1822" s="52"/>
      <c r="M1822" s="55"/>
      <c r="N1822" s="52"/>
      <c r="O1822" s="52"/>
      <c r="P1822" s="95"/>
      <c r="Q1822" s="52"/>
      <c r="R1822" s="52"/>
      <c r="S1822" s="55">
        <f>1567.3</f>
        <v>1567.3</v>
      </c>
      <c r="T1822" s="52"/>
      <c r="U1822" s="52"/>
      <c r="V1822" s="52"/>
      <c r="W1822" s="52"/>
      <c r="X1822" s="52"/>
      <c r="Y1822" s="52"/>
      <c r="Z1822" s="52"/>
      <c r="AA1822" s="52"/>
      <c r="AB1822" s="52"/>
      <c r="AC1822" s="52"/>
      <c r="AD1822" s="52"/>
      <c r="AE1822" s="52"/>
      <c r="AF1822" s="52"/>
      <c r="AG1822" s="52"/>
      <c r="AH1822" s="52"/>
      <c r="AI1822" s="52"/>
      <c r="AJ1822" s="52"/>
      <c r="AK1822" s="52"/>
      <c r="AL1822" s="52"/>
      <c r="AM1822" s="52"/>
      <c r="AN1822" s="52"/>
      <c r="AO1822" s="52"/>
      <c r="AP1822" s="52"/>
      <c r="AQ1822" s="52"/>
      <c r="AR1822" s="52"/>
      <c r="AS1822" s="52"/>
      <c r="AT1822" s="52"/>
      <c r="AU1822" s="52"/>
      <c r="AV1822" s="52"/>
      <c r="AW1822" s="52"/>
      <c r="AX1822" s="52"/>
      <c r="AY1822" s="52"/>
      <c r="AZ1822" s="52"/>
      <c r="BA1822" s="52"/>
      <c r="BB1822" s="52"/>
      <c r="BC1822" s="52"/>
      <c r="BD1822" s="52"/>
      <c r="BE1822" s="52"/>
      <c r="BF1822" s="52"/>
      <c r="BG1822" s="52"/>
      <c r="BH1822" s="52"/>
      <c r="BI1822" s="52"/>
      <c r="BJ1822" s="52"/>
      <c r="BK1822" s="52"/>
      <c r="BL1822" s="52"/>
      <c r="BM1822" s="52"/>
      <c r="BN1822" s="52"/>
      <c r="BO1822" s="52"/>
      <c r="BP1822" s="52"/>
      <c r="BQ1822" s="52"/>
      <c r="BR1822" s="52"/>
      <c r="BS1822" s="52"/>
      <c r="BT1822" s="52"/>
      <c r="BU1822" s="52"/>
      <c r="BV1822" s="52"/>
      <c r="BW1822" s="52"/>
      <c r="BX1822" s="52"/>
      <c r="BY1822" s="52"/>
      <c r="BZ1822" s="52"/>
      <c r="CA1822" s="52"/>
      <c r="CB1822" s="52"/>
      <c r="CC1822" s="52"/>
      <c r="CD1822" s="52"/>
      <c r="CE1822" s="52"/>
      <c r="CF1822" s="52"/>
      <c r="CG1822" s="52"/>
      <c r="CH1822" s="52"/>
      <c r="CI1822" s="52"/>
      <c r="CJ1822" s="52"/>
      <c r="CK1822" s="52"/>
      <c r="CL1822" s="52"/>
      <c r="CM1822" s="52"/>
      <c r="CN1822" s="52"/>
      <c r="CO1822" s="52"/>
      <c r="CP1822" s="52"/>
      <c r="CQ1822" s="52"/>
      <c r="CR1822" s="52"/>
      <c r="CS1822" s="52"/>
      <c r="CT1822" s="52"/>
      <c r="CU1822" s="52"/>
      <c r="CV1822" s="52"/>
      <c r="CW1822" s="52"/>
      <c r="CX1822" s="52"/>
      <c r="CY1822" s="52"/>
      <c r="CZ1822" s="52"/>
      <c r="DA1822" s="52"/>
      <c r="DB1822" s="52"/>
      <c r="DC1822" s="52"/>
      <c r="DD1822" s="52"/>
      <c r="DE1822" s="52"/>
      <c r="DF1822" s="52"/>
      <c r="DG1822" s="52"/>
      <c r="DH1822" s="52"/>
      <c r="DI1822" s="52"/>
      <c r="DJ1822" s="52"/>
      <c r="DK1822" s="52"/>
      <c r="DL1822" s="52"/>
      <c r="DM1822" s="52"/>
      <c r="DN1822" s="52"/>
      <c r="DO1822" s="52"/>
      <c r="DP1822" s="52"/>
      <c r="DQ1822" s="52"/>
      <c r="DR1822" s="52"/>
      <c r="DS1822" s="52"/>
      <c r="DT1822" s="52"/>
      <c r="DU1822" s="52"/>
      <c r="DV1822" s="52"/>
      <c r="DW1822" s="52"/>
      <c r="DX1822" s="52"/>
      <c r="DY1822" s="52"/>
    </row>
    <row r="1823" spans="1:129" x14ac:dyDescent="0.25">
      <c r="A1823" s="19" t="s">
        <v>11</v>
      </c>
      <c r="B1823" s="5">
        <v>83</v>
      </c>
      <c r="D1823" s="5">
        <f t="shared" si="281"/>
        <v>83</v>
      </c>
      <c r="F1823" s="5">
        <f t="shared" si="282"/>
        <v>0</v>
      </c>
      <c r="I1823" s="52"/>
      <c r="J1823" s="103"/>
      <c r="K1823" s="55"/>
      <c r="L1823" s="52"/>
      <c r="M1823" s="55"/>
      <c r="N1823" s="52"/>
      <c r="O1823" s="52"/>
      <c r="P1823" s="95"/>
      <c r="Q1823" s="52"/>
      <c r="R1823" s="52"/>
      <c r="S1823" s="52"/>
      <c r="T1823" s="52"/>
      <c r="U1823" s="52"/>
      <c r="V1823" s="52"/>
      <c r="W1823" s="52"/>
      <c r="X1823" s="52"/>
      <c r="Y1823" s="52"/>
      <c r="Z1823" s="52"/>
      <c r="AA1823" s="52"/>
      <c r="AB1823" s="52"/>
      <c r="AC1823" s="52"/>
      <c r="AD1823" s="52"/>
      <c r="AE1823" s="52"/>
      <c r="AF1823" s="52"/>
      <c r="AG1823" s="52"/>
      <c r="AH1823" s="52"/>
      <c r="AI1823" s="52"/>
      <c r="AJ1823" s="52"/>
      <c r="AK1823" s="52"/>
      <c r="AL1823" s="52"/>
      <c r="AM1823" s="52"/>
      <c r="AN1823" s="52"/>
      <c r="AO1823" s="52"/>
      <c r="AP1823" s="52"/>
      <c r="AQ1823" s="52"/>
      <c r="AR1823" s="52"/>
      <c r="AS1823" s="52"/>
      <c r="AT1823" s="52"/>
      <c r="AU1823" s="52"/>
      <c r="AV1823" s="52"/>
      <c r="AW1823" s="52"/>
      <c r="AX1823" s="52"/>
      <c r="AY1823" s="52"/>
      <c r="AZ1823" s="52"/>
      <c r="BA1823" s="52"/>
      <c r="BB1823" s="52"/>
      <c r="BC1823" s="52"/>
      <c r="BD1823" s="52"/>
      <c r="BE1823" s="52"/>
      <c r="BF1823" s="52"/>
      <c r="BG1823" s="52"/>
      <c r="BH1823" s="52"/>
      <c r="BI1823" s="52"/>
      <c r="BJ1823" s="52"/>
      <c r="BK1823" s="52"/>
      <c r="BL1823" s="52"/>
      <c r="BM1823" s="52"/>
      <c r="BN1823" s="52"/>
      <c r="BO1823" s="52"/>
      <c r="BP1823" s="52"/>
      <c r="BQ1823" s="52"/>
      <c r="BR1823" s="52"/>
      <c r="BS1823" s="52"/>
      <c r="BT1823" s="52"/>
      <c r="BU1823" s="52"/>
      <c r="BV1823" s="52"/>
      <c r="BW1823" s="52"/>
      <c r="BX1823" s="52"/>
      <c r="BY1823" s="52"/>
      <c r="BZ1823" s="52"/>
      <c r="CA1823" s="52"/>
      <c r="CB1823" s="52"/>
      <c r="CC1823" s="52"/>
      <c r="CD1823" s="52"/>
      <c r="CE1823" s="52"/>
      <c r="CF1823" s="52"/>
      <c r="CG1823" s="52"/>
      <c r="CH1823" s="52"/>
      <c r="CI1823" s="52"/>
      <c r="CJ1823" s="52"/>
      <c r="CK1823" s="52"/>
      <c r="CL1823" s="52"/>
      <c r="CM1823" s="52"/>
      <c r="CN1823" s="52"/>
      <c r="CO1823" s="52"/>
      <c r="CP1823" s="52"/>
      <c r="CQ1823" s="52"/>
      <c r="CR1823" s="52"/>
      <c r="CS1823" s="52"/>
      <c r="CT1823" s="52"/>
      <c r="CU1823" s="52"/>
      <c r="CV1823" s="52"/>
      <c r="CW1823" s="52"/>
      <c r="CX1823" s="52"/>
      <c r="CY1823" s="52"/>
      <c r="CZ1823" s="52"/>
      <c r="DA1823" s="52"/>
      <c r="DB1823" s="52"/>
      <c r="DC1823" s="52"/>
      <c r="DD1823" s="52"/>
      <c r="DE1823" s="52"/>
      <c r="DF1823" s="52"/>
      <c r="DG1823" s="52"/>
      <c r="DH1823" s="52"/>
      <c r="DI1823" s="52"/>
      <c r="DJ1823" s="52"/>
      <c r="DK1823" s="52"/>
      <c r="DL1823" s="52"/>
      <c r="DM1823" s="52"/>
      <c r="DN1823" s="52"/>
      <c r="DO1823" s="52"/>
      <c r="DP1823" s="52"/>
      <c r="DQ1823" s="52"/>
      <c r="DR1823" s="52"/>
      <c r="DS1823" s="52"/>
      <c r="DT1823" s="52"/>
      <c r="DU1823" s="52"/>
      <c r="DV1823" s="52"/>
      <c r="DW1823" s="52"/>
      <c r="DX1823" s="52"/>
      <c r="DY1823" s="52"/>
    </row>
    <row r="1824" spans="1:129" x14ac:dyDescent="0.25">
      <c r="A1824" s="19" t="s">
        <v>12</v>
      </c>
      <c r="B1824" s="5">
        <v>84</v>
      </c>
      <c r="D1824" s="5">
        <f t="shared" si="281"/>
        <v>84</v>
      </c>
      <c r="F1824" s="5">
        <f t="shared" si="282"/>
        <v>0</v>
      </c>
      <c r="I1824" s="52"/>
      <c r="J1824" s="103"/>
      <c r="K1824" s="55"/>
      <c r="L1824" s="52"/>
      <c r="M1824" s="55"/>
      <c r="N1824" s="52"/>
      <c r="O1824" s="52"/>
      <c r="P1824" s="95"/>
      <c r="Q1824" s="52"/>
      <c r="R1824" s="52"/>
      <c r="S1824" s="52"/>
      <c r="T1824" s="52"/>
      <c r="U1824" s="52"/>
      <c r="V1824" s="52"/>
      <c r="W1824" s="52"/>
      <c r="X1824" s="52"/>
      <c r="Y1824" s="52"/>
      <c r="Z1824" s="52"/>
      <c r="AA1824" s="52"/>
      <c r="AB1824" s="52"/>
      <c r="AC1824" s="52"/>
      <c r="AD1824" s="52"/>
      <c r="AE1824" s="52"/>
      <c r="AF1824" s="52"/>
      <c r="AG1824" s="52"/>
      <c r="AH1824" s="52"/>
      <c r="AI1824" s="52"/>
      <c r="AJ1824" s="52"/>
      <c r="AK1824" s="52"/>
      <c r="AL1824" s="52"/>
      <c r="AM1824" s="52"/>
      <c r="AN1824" s="52"/>
      <c r="AO1824" s="52"/>
      <c r="AP1824" s="52"/>
      <c r="AQ1824" s="52"/>
      <c r="AR1824" s="52"/>
      <c r="AS1824" s="52"/>
      <c r="AT1824" s="52"/>
      <c r="AU1824" s="52"/>
      <c r="AV1824" s="52"/>
      <c r="AW1824" s="52"/>
      <c r="AX1824" s="52"/>
      <c r="AY1824" s="52"/>
      <c r="AZ1824" s="52"/>
      <c r="BA1824" s="52"/>
      <c r="BB1824" s="52"/>
      <c r="BC1824" s="52"/>
      <c r="BD1824" s="52"/>
      <c r="BE1824" s="52"/>
      <c r="BF1824" s="52"/>
      <c r="BG1824" s="52"/>
      <c r="BH1824" s="52"/>
      <c r="BI1824" s="52"/>
      <c r="BJ1824" s="52"/>
      <c r="BK1824" s="52"/>
      <c r="BL1824" s="52"/>
      <c r="BM1824" s="52"/>
      <c r="BN1824" s="52"/>
      <c r="BO1824" s="52"/>
      <c r="BP1824" s="52"/>
      <c r="BQ1824" s="52"/>
      <c r="BR1824" s="52"/>
      <c r="BS1824" s="52"/>
      <c r="BT1824" s="52"/>
      <c r="BU1824" s="52"/>
      <c r="BV1824" s="52"/>
      <c r="BW1824" s="52"/>
      <c r="BX1824" s="52"/>
      <c r="BY1824" s="52"/>
      <c r="BZ1824" s="52"/>
      <c r="CA1824" s="52"/>
      <c r="CB1824" s="52"/>
      <c r="CC1824" s="52"/>
      <c r="CD1824" s="52"/>
      <c r="CE1824" s="52"/>
      <c r="CF1824" s="52"/>
      <c r="CG1824" s="52"/>
      <c r="CH1824" s="52"/>
      <c r="CI1824" s="52"/>
      <c r="CJ1824" s="52"/>
      <c r="CK1824" s="52"/>
      <c r="CL1824" s="52"/>
      <c r="CM1824" s="52"/>
      <c r="CN1824" s="52"/>
      <c r="CO1824" s="52"/>
      <c r="CP1824" s="52"/>
      <c r="CQ1824" s="52"/>
      <c r="CR1824" s="52"/>
      <c r="CS1824" s="52"/>
      <c r="CT1824" s="52"/>
      <c r="CU1824" s="52"/>
      <c r="CV1824" s="52"/>
      <c r="CW1824" s="52"/>
      <c r="CX1824" s="52"/>
      <c r="CY1824" s="52"/>
      <c r="CZ1824" s="52"/>
      <c r="DA1824" s="52"/>
      <c r="DB1824" s="52"/>
      <c r="DC1824" s="52"/>
      <c r="DD1824" s="52"/>
      <c r="DE1824" s="52"/>
      <c r="DF1824" s="52"/>
      <c r="DG1824" s="52"/>
      <c r="DH1824" s="52"/>
      <c r="DI1824" s="52"/>
      <c r="DJ1824" s="52"/>
      <c r="DK1824" s="52"/>
      <c r="DL1824" s="52"/>
      <c r="DM1824" s="52"/>
      <c r="DN1824" s="52"/>
      <c r="DO1824" s="52"/>
      <c r="DP1824" s="52"/>
      <c r="DQ1824" s="52"/>
      <c r="DR1824" s="52"/>
      <c r="DS1824" s="52"/>
      <c r="DT1824" s="52"/>
      <c r="DU1824" s="52"/>
      <c r="DV1824" s="52"/>
      <c r="DW1824" s="52"/>
      <c r="DX1824" s="52"/>
      <c r="DY1824" s="52"/>
    </row>
    <row r="1825" spans="1:129" x14ac:dyDescent="0.25">
      <c r="A1825" s="19" t="s">
        <v>13</v>
      </c>
      <c r="B1825" s="5">
        <v>84</v>
      </c>
      <c r="D1825" s="5">
        <f t="shared" si="281"/>
        <v>84</v>
      </c>
      <c r="F1825" s="5">
        <f t="shared" si="282"/>
        <v>0</v>
      </c>
      <c r="I1825" s="52"/>
      <c r="J1825" s="103"/>
      <c r="K1825" s="55"/>
      <c r="L1825" s="52"/>
      <c r="M1825" s="55"/>
      <c r="N1825" s="52"/>
      <c r="O1825" s="52"/>
      <c r="P1825" s="95"/>
      <c r="Q1825" s="52"/>
      <c r="R1825" s="52"/>
      <c r="S1825" s="52"/>
      <c r="T1825" s="52"/>
      <c r="U1825" s="52"/>
      <c r="V1825" s="52"/>
      <c r="W1825" s="52"/>
      <c r="X1825" s="52"/>
      <c r="Y1825" s="52"/>
      <c r="Z1825" s="52"/>
      <c r="AA1825" s="52"/>
      <c r="AB1825" s="52"/>
      <c r="AC1825" s="52"/>
      <c r="AD1825" s="52"/>
      <c r="AE1825" s="52"/>
      <c r="AF1825" s="52"/>
      <c r="AG1825" s="52"/>
      <c r="AH1825" s="52"/>
      <c r="AI1825" s="52"/>
      <c r="AJ1825" s="52"/>
      <c r="AK1825" s="52"/>
      <c r="AL1825" s="52"/>
      <c r="AM1825" s="52"/>
      <c r="AN1825" s="52"/>
      <c r="AO1825" s="52"/>
      <c r="AP1825" s="52"/>
      <c r="AQ1825" s="52"/>
      <c r="AR1825" s="52"/>
      <c r="AS1825" s="52"/>
      <c r="AT1825" s="52"/>
      <c r="AU1825" s="52"/>
      <c r="AV1825" s="52"/>
      <c r="AW1825" s="52"/>
      <c r="AX1825" s="52"/>
      <c r="AY1825" s="52"/>
      <c r="AZ1825" s="52"/>
      <c r="BA1825" s="52"/>
      <c r="BB1825" s="52"/>
      <c r="BC1825" s="52"/>
      <c r="BD1825" s="52"/>
      <c r="BE1825" s="52"/>
      <c r="BF1825" s="52"/>
      <c r="BG1825" s="52"/>
      <c r="BH1825" s="52"/>
      <c r="BI1825" s="52"/>
      <c r="BJ1825" s="52"/>
      <c r="BK1825" s="52"/>
      <c r="BL1825" s="52"/>
      <c r="BM1825" s="52"/>
      <c r="BN1825" s="52"/>
      <c r="BO1825" s="52"/>
      <c r="BP1825" s="52"/>
      <c r="BQ1825" s="52"/>
      <c r="BR1825" s="52"/>
      <c r="BS1825" s="52"/>
      <c r="BT1825" s="52"/>
      <c r="BU1825" s="52"/>
      <c r="BV1825" s="52"/>
      <c r="BW1825" s="52"/>
      <c r="BX1825" s="52"/>
      <c r="BY1825" s="52"/>
      <c r="BZ1825" s="52"/>
      <c r="CA1825" s="52"/>
      <c r="CB1825" s="52"/>
      <c r="CC1825" s="52"/>
      <c r="CD1825" s="52"/>
      <c r="CE1825" s="52"/>
      <c r="CF1825" s="52"/>
      <c r="CG1825" s="52"/>
      <c r="CH1825" s="52"/>
      <c r="CI1825" s="52"/>
      <c r="CJ1825" s="52"/>
      <c r="CK1825" s="52"/>
      <c r="CL1825" s="52"/>
      <c r="CM1825" s="52"/>
      <c r="CN1825" s="52"/>
      <c r="CO1825" s="52"/>
      <c r="CP1825" s="52"/>
      <c r="CQ1825" s="52"/>
      <c r="CR1825" s="52"/>
      <c r="CS1825" s="52"/>
      <c r="CT1825" s="52"/>
      <c r="CU1825" s="52"/>
      <c r="CV1825" s="52"/>
      <c r="CW1825" s="52"/>
      <c r="CX1825" s="52"/>
      <c r="CY1825" s="52"/>
      <c r="CZ1825" s="52"/>
      <c r="DA1825" s="52"/>
      <c r="DB1825" s="52"/>
      <c r="DC1825" s="52"/>
      <c r="DD1825" s="52"/>
      <c r="DE1825" s="52"/>
      <c r="DF1825" s="52"/>
      <c r="DG1825" s="52"/>
      <c r="DH1825" s="52"/>
      <c r="DI1825" s="52"/>
      <c r="DJ1825" s="52"/>
      <c r="DK1825" s="52"/>
      <c r="DL1825" s="52"/>
      <c r="DM1825" s="52"/>
      <c r="DN1825" s="52"/>
      <c r="DO1825" s="52"/>
      <c r="DP1825" s="52"/>
      <c r="DQ1825" s="52"/>
      <c r="DR1825" s="52"/>
      <c r="DS1825" s="52"/>
      <c r="DT1825" s="52"/>
      <c r="DU1825" s="52"/>
      <c r="DV1825" s="52"/>
      <c r="DW1825" s="52"/>
      <c r="DX1825" s="52"/>
      <c r="DY1825" s="52"/>
    </row>
    <row r="1826" spans="1:129" x14ac:dyDescent="0.25">
      <c r="A1826" s="19" t="s">
        <v>14</v>
      </c>
      <c r="B1826" s="5">
        <v>84</v>
      </c>
      <c r="D1826" s="5">
        <f t="shared" si="281"/>
        <v>84</v>
      </c>
      <c r="F1826" s="5">
        <f t="shared" si="282"/>
        <v>0</v>
      </c>
      <c r="I1826" s="52"/>
      <c r="J1826" s="103"/>
      <c r="K1826" s="55"/>
      <c r="L1826" s="52"/>
      <c r="M1826" s="55"/>
      <c r="N1826" s="52"/>
      <c r="O1826" s="52"/>
      <c r="P1826" s="95"/>
      <c r="Q1826" s="52"/>
      <c r="R1826" s="52"/>
      <c r="S1826" s="52"/>
      <c r="T1826" s="52"/>
      <c r="U1826" s="52"/>
      <c r="V1826" s="52"/>
      <c r="W1826" s="52"/>
      <c r="X1826" s="52"/>
      <c r="Y1826" s="52"/>
      <c r="Z1826" s="52"/>
      <c r="AA1826" s="52"/>
      <c r="AB1826" s="52"/>
      <c r="AC1826" s="52"/>
      <c r="AD1826" s="52"/>
      <c r="AE1826" s="52"/>
      <c r="AF1826" s="52"/>
      <c r="AG1826" s="52"/>
      <c r="AH1826" s="52"/>
      <c r="AI1826" s="52"/>
      <c r="AJ1826" s="52"/>
      <c r="AK1826" s="52"/>
      <c r="AL1826" s="52"/>
      <c r="AM1826" s="52"/>
      <c r="AN1826" s="52"/>
      <c r="AO1826" s="52"/>
      <c r="AP1826" s="52"/>
      <c r="AQ1826" s="52"/>
      <c r="AR1826" s="52"/>
      <c r="AS1826" s="52"/>
      <c r="AT1826" s="52"/>
      <c r="AU1826" s="52"/>
      <c r="AV1826" s="52"/>
      <c r="AW1826" s="52"/>
      <c r="AX1826" s="52"/>
      <c r="AY1826" s="52"/>
      <c r="AZ1826" s="52"/>
      <c r="BA1826" s="52"/>
      <c r="BB1826" s="52"/>
      <c r="BC1826" s="52"/>
      <c r="BD1826" s="52"/>
      <c r="BE1826" s="52"/>
      <c r="BF1826" s="52"/>
      <c r="BG1826" s="52"/>
      <c r="BH1826" s="52"/>
      <c r="BI1826" s="52"/>
      <c r="BJ1826" s="52"/>
      <c r="BK1826" s="52"/>
      <c r="BL1826" s="52"/>
      <c r="BM1826" s="52"/>
      <c r="BN1826" s="52"/>
      <c r="BO1826" s="52"/>
      <c r="BP1826" s="52"/>
      <c r="BQ1826" s="52"/>
      <c r="BR1826" s="52"/>
      <c r="BS1826" s="52"/>
      <c r="BT1826" s="52"/>
      <c r="BU1826" s="52"/>
      <c r="BV1826" s="52"/>
      <c r="BW1826" s="52"/>
      <c r="BX1826" s="52"/>
      <c r="BY1826" s="52"/>
      <c r="BZ1826" s="52"/>
      <c r="CA1826" s="52"/>
      <c r="CB1826" s="52"/>
      <c r="CC1826" s="52"/>
      <c r="CD1826" s="52"/>
      <c r="CE1826" s="52"/>
      <c r="CF1826" s="52"/>
      <c r="CG1826" s="52"/>
      <c r="CH1826" s="52"/>
      <c r="CI1826" s="52"/>
      <c r="CJ1826" s="52"/>
      <c r="CK1826" s="52"/>
      <c r="CL1826" s="52"/>
      <c r="CM1826" s="52"/>
      <c r="CN1826" s="52"/>
      <c r="CO1826" s="52"/>
      <c r="CP1826" s="52"/>
      <c r="CQ1826" s="52"/>
      <c r="CR1826" s="52"/>
      <c r="CS1826" s="52"/>
      <c r="CT1826" s="52"/>
      <c r="CU1826" s="52"/>
      <c r="CV1826" s="52"/>
      <c r="CW1826" s="52"/>
      <c r="CX1826" s="52"/>
      <c r="CY1826" s="52"/>
      <c r="CZ1826" s="52"/>
      <c r="DA1826" s="52"/>
      <c r="DB1826" s="52"/>
      <c r="DC1826" s="52"/>
      <c r="DD1826" s="52"/>
      <c r="DE1826" s="52"/>
      <c r="DF1826" s="52"/>
      <c r="DG1826" s="52"/>
      <c r="DH1826" s="52"/>
      <c r="DI1826" s="52"/>
      <c r="DJ1826" s="52"/>
      <c r="DK1826" s="52"/>
      <c r="DL1826" s="52"/>
      <c r="DM1826" s="52"/>
      <c r="DN1826" s="52"/>
      <c r="DO1826" s="52"/>
      <c r="DP1826" s="52"/>
      <c r="DQ1826" s="52"/>
      <c r="DR1826" s="52"/>
      <c r="DS1826" s="52"/>
      <c r="DT1826" s="52"/>
      <c r="DU1826" s="52"/>
      <c r="DV1826" s="52"/>
      <c r="DW1826" s="52"/>
      <c r="DX1826" s="52"/>
      <c r="DY1826" s="52"/>
    </row>
    <row r="1827" spans="1:129" x14ac:dyDescent="0.25">
      <c r="A1827" s="19" t="s">
        <v>15</v>
      </c>
      <c r="B1827" s="5">
        <v>84</v>
      </c>
      <c r="D1827" s="5">
        <f t="shared" si="281"/>
        <v>84</v>
      </c>
      <c r="F1827" s="5">
        <f t="shared" si="282"/>
        <v>0</v>
      </c>
      <c r="I1827" s="52"/>
      <c r="J1827" s="103"/>
      <c r="K1827" s="55"/>
      <c r="L1827" s="52"/>
      <c r="M1827" s="55"/>
      <c r="N1827" s="52"/>
      <c r="O1827" s="52"/>
      <c r="P1827" s="95"/>
      <c r="Q1827" s="52"/>
      <c r="R1827" s="52"/>
      <c r="S1827" s="52"/>
      <c r="T1827" s="52"/>
      <c r="U1827" s="52"/>
      <c r="V1827" s="52"/>
      <c r="W1827" s="52"/>
      <c r="X1827" s="52"/>
      <c r="Y1827" s="52"/>
      <c r="Z1827" s="52"/>
      <c r="AA1827" s="52"/>
      <c r="AB1827" s="52"/>
      <c r="AC1827" s="52"/>
      <c r="AD1827" s="52"/>
      <c r="AE1827" s="52"/>
      <c r="AF1827" s="52"/>
      <c r="AG1827" s="52"/>
      <c r="AH1827" s="52"/>
      <c r="AI1827" s="52"/>
      <c r="AJ1827" s="52"/>
      <c r="AK1827" s="52"/>
      <c r="AL1827" s="52"/>
      <c r="AM1827" s="52"/>
      <c r="AN1827" s="52"/>
      <c r="AO1827" s="52"/>
      <c r="AP1827" s="52"/>
      <c r="AQ1827" s="52"/>
      <c r="AR1827" s="52"/>
      <c r="AS1827" s="52"/>
      <c r="AT1827" s="52"/>
      <c r="AU1827" s="52"/>
      <c r="AV1827" s="52"/>
      <c r="AW1827" s="52"/>
      <c r="AX1827" s="52"/>
      <c r="AY1827" s="52"/>
      <c r="AZ1827" s="52"/>
      <c r="BA1827" s="52"/>
      <c r="BB1827" s="52"/>
      <c r="BC1827" s="52"/>
      <c r="BD1827" s="52"/>
      <c r="BE1827" s="52"/>
      <c r="BF1827" s="52"/>
      <c r="BG1827" s="52"/>
      <c r="BH1827" s="52"/>
      <c r="BI1827" s="52"/>
      <c r="BJ1827" s="52"/>
      <c r="BK1827" s="52"/>
      <c r="BL1827" s="52"/>
      <c r="BM1827" s="52"/>
      <c r="BN1827" s="52"/>
      <c r="BO1827" s="52"/>
      <c r="BP1827" s="52"/>
      <c r="BQ1827" s="52"/>
      <c r="BR1827" s="52"/>
      <c r="BS1827" s="52"/>
      <c r="BT1827" s="52"/>
      <c r="BU1827" s="52"/>
      <c r="BV1827" s="52"/>
      <c r="BW1827" s="52"/>
      <c r="BX1827" s="52"/>
      <c r="BY1827" s="52"/>
      <c r="BZ1827" s="52"/>
      <c r="CA1827" s="52"/>
      <c r="CB1827" s="52"/>
      <c r="CC1827" s="52"/>
      <c r="CD1827" s="52"/>
      <c r="CE1827" s="52"/>
      <c r="CF1827" s="52"/>
      <c r="CG1827" s="52"/>
      <c r="CH1827" s="52"/>
      <c r="CI1827" s="52"/>
      <c r="CJ1827" s="52"/>
      <c r="CK1827" s="52"/>
      <c r="CL1827" s="52"/>
      <c r="CM1827" s="52"/>
      <c r="CN1827" s="52"/>
      <c r="CO1827" s="52"/>
      <c r="CP1827" s="52"/>
      <c r="CQ1827" s="52"/>
      <c r="CR1827" s="52"/>
      <c r="CS1827" s="52"/>
      <c r="CT1827" s="52"/>
      <c r="CU1827" s="52"/>
      <c r="CV1827" s="52"/>
      <c r="CW1827" s="52"/>
      <c r="CX1827" s="52"/>
      <c r="CY1827" s="52"/>
      <c r="CZ1827" s="52"/>
      <c r="DA1827" s="52"/>
      <c r="DB1827" s="52"/>
      <c r="DC1827" s="52"/>
      <c r="DD1827" s="52"/>
      <c r="DE1827" s="52"/>
      <c r="DF1827" s="52"/>
      <c r="DG1827" s="52"/>
      <c r="DH1827" s="52"/>
      <c r="DI1827" s="52"/>
      <c r="DJ1827" s="52"/>
      <c r="DK1827" s="52"/>
      <c r="DL1827" s="52"/>
      <c r="DM1827" s="52"/>
      <c r="DN1827" s="52"/>
      <c r="DO1827" s="52"/>
      <c r="DP1827" s="52"/>
      <c r="DQ1827" s="52"/>
      <c r="DR1827" s="52"/>
      <c r="DS1827" s="52"/>
      <c r="DT1827" s="52"/>
      <c r="DU1827" s="52"/>
      <c r="DV1827" s="52"/>
      <c r="DW1827" s="52"/>
      <c r="DX1827" s="52"/>
      <c r="DY1827" s="52"/>
    </row>
    <row r="1828" spans="1:129" x14ac:dyDescent="0.25">
      <c r="A1828" s="6" t="s">
        <v>16</v>
      </c>
      <c r="B1828" s="7">
        <f>SUM(B1816:B1827)</f>
        <v>2500</v>
      </c>
      <c r="D1828" s="23">
        <f>SUM(D1816:D1827)</f>
        <v>203.70000000000005</v>
      </c>
      <c r="F1828" s="7">
        <f>SUM(F1816:F1827)</f>
        <v>2296.3000000000002</v>
      </c>
      <c r="I1828" s="52"/>
      <c r="J1828" s="103"/>
      <c r="K1828" s="55"/>
      <c r="L1828" s="52"/>
      <c r="M1828" s="55"/>
      <c r="N1828" s="52"/>
      <c r="O1828" s="52"/>
      <c r="P1828" s="95"/>
      <c r="Q1828" s="52"/>
      <c r="R1828" s="52"/>
      <c r="S1828" s="52"/>
      <c r="T1828" s="52"/>
      <c r="U1828" s="52"/>
      <c r="V1828" s="52"/>
      <c r="W1828" s="52"/>
      <c r="X1828" s="52"/>
      <c r="Y1828" s="52"/>
      <c r="Z1828" s="52"/>
      <c r="AA1828" s="52"/>
      <c r="AB1828" s="52"/>
      <c r="AC1828" s="52"/>
      <c r="AD1828" s="52"/>
      <c r="AE1828" s="52"/>
      <c r="AF1828" s="52"/>
      <c r="AG1828" s="52"/>
      <c r="AH1828" s="52"/>
      <c r="AI1828" s="52"/>
      <c r="AJ1828" s="52"/>
      <c r="AK1828" s="52"/>
      <c r="AL1828" s="52"/>
      <c r="AM1828" s="52"/>
      <c r="AN1828" s="52"/>
      <c r="AO1828" s="52"/>
      <c r="AP1828" s="52"/>
      <c r="AQ1828" s="52"/>
      <c r="AR1828" s="52"/>
      <c r="AS1828" s="52"/>
      <c r="AT1828" s="52"/>
      <c r="AU1828" s="52"/>
      <c r="AV1828" s="52"/>
      <c r="AW1828" s="52"/>
      <c r="AX1828" s="52"/>
      <c r="AY1828" s="52"/>
      <c r="AZ1828" s="52"/>
      <c r="BA1828" s="52"/>
      <c r="BB1828" s="52"/>
      <c r="BC1828" s="52"/>
      <c r="BD1828" s="52"/>
      <c r="BE1828" s="52"/>
      <c r="BF1828" s="52"/>
      <c r="BG1828" s="52"/>
      <c r="BH1828" s="52"/>
      <c r="BI1828" s="52"/>
      <c r="BJ1828" s="52"/>
      <c r="BK1828" s="52"/>
      <c r="BL1828" s="52"/>
      <c r="BM1828" s="52"/>
      <c r="BN1828" s="52"/>
      <c r="BO1828" s="52"/>
      <c r="BP1828" s="52"/>
      <c r="BQ1828" s="52"/>
      <c r="BR1828" s="52"/>
      <c r="BS1828" s="52"/>
      <c r="BT1828" s="52"/>
      <c r="BU1828" s="52"/>
      <c r="BV1828" s="52"/>
      <c r="BW1828" s="52"/>
      <c r="BX1828" s="52"/>
      <c r="BY1828" s="52"/>
      <c r="BZ1828" s="52"/>
      <c r="CA1828" s="52"/>
      <c r="CB1828" s="52"/>
      <c r="CC1828" s="52"/>
      <c r="CD1828" s="52"/>
      <c r="CE1828" s="52"/>
      <c r="CF1828" s="52"/>
      <c r="CG1828" s="52"/>
      <c r="CH1828" s="52"/>
      <c r="CI1828" s="52"/>
      <c r="CJ1828" s="52"/>
      <c r="CK1828" s="52"/>
      <c r="CL1828" s="52"/>
      <c r="CM1828" s="52"/>
      <c r="CN1828" s="52"/>
      <c r="CO1828" s="52"/>
      <c r="CP1828" s="52"/>
      <c r="CQ1828" s="52"/>
      <c r="CR1828" s="52"/>
      <c r="CS1828" s="52"/>
      <c r="CT1828" s="52"/>
      <c r="CU1828" s="52"/>
      <c r="CV1828" s="52"/>
      <c r="CW1828" s="52"/>
      <c r="CX1828" s="52"/>
      <c r="CY1828" s="52"/>
      <c r="CZ1828" s="52"/>
      <c r="DA1828" s="52"/>
      <c r="DB1828" s="52"/>
      <c r="DC1828" s="52"/>
      <c r="DD1828" s="52"/>
      <c r="DE1828" s="52"/>
      <c r="DF1828" s="52"/>
      <c r="DG1828" s="52"/>
      <c r="DH1828" s="52"/>
      <c r="DI1828" s="52"/>
      <c r="DJ1828" s="52"/>
      <c r="DK1828" s="52"/>
      <c r="DL1828" s="52"/>
      <c r="DM1828" s="52"/>
      <c r="DN1828" s="52"/>
      <c r="DO1828" s="52"/>
      <c r="DP1828" s="52"/>
      <c r="DQ1828" s="52"/>
      <c r="DR1828" s="52"/>
      <c r="DS1828" s="52"/>
      <c r="DT1828" s="52"/>
      <c r="DU1828" s="52"/>
      <c r="DV1828" s="52"/>
      <c r="DW1828" s="52"/>
      <c r="DX1828" s="52"/>
      <c r="DY1828" s="52"/>
    </row>
    <row r="1829" spans="1:129" x14ac:dyDescent="0.25">
      <c r="I1829" s="52"/>
      <c r="J1829" s="103"/>
      <c r="K1829" s="55"/>
      <c r="L1829" s="52"/>
      <c r="M1829" s="55"/>
      <c r="N1829" s="52"/>
      <c r="O1829" s="52"/>
      <c r="P1829" s="95"/>
      <c r="Q1829" s="52"/>
      <c r="R1829" s="52"/>
      <c r="S1829" s="52"/>
      <c r="T1829" s="52"/>
      <c r="U1829" s="52"/>
      <c r="V1829" s="52"/>
      <c r="W1829" s="52"/>
      <c r="X1829" s="52"/>
      <c r="Y1829" s="52"/>
      <c r="Z1829" s="52"/>
      <c r="AA1829" s="52"/>
      <c r="AB1829" s="52"/>
      <c r="AC1829" s="52"/>
      <c r="AD1829" s="52"/>
      <c r="AE1829" s="52"/>
      <c r="AF1829" s="52"/>
      <c r="AG1829" s="52"/>
      <c r="AH1829" s="52"/>
      <c r="AI1829" s="52"/>
      <c r="AJ1829" s="52"/>
      <c r="AK1829" s="52"/>
      <c r="AL1829" s="52"/>
      <c r="AM1829" s="52"/>
      <c r="AN1829" s="52"/>
      <c r="AO1829" s="52"/>
      <c r="AP1829" s="52"/>
      <c r="AQ1829" s="52"/>
      <c r="AR1829" s="52"/>
      <c r="AS1829" s="52"/>
      <c r="AT1829" s="52"/>
      <c r="AU1829" s="52"/>
      <c r="AV1829" s="52"/>
      <c r="AW1829" s="52"/>
      <c r="AX1829" s="52"/>
      <c r="AY1829" s="52"/>
      <c r="AZ1829" s="52"/>
      <c r="BA1829" s="52"/>
      <c r="BB1829" s="52"/>
      <c r="BC1829" s="52"/>
      <c r="BD1829" s="52"/>
      <c r="BE1829" s="52"/>
      <c r="BF1829" s="52"/>
      <c r="BG1829" s="52"/>
      <c r="BH1829" s="52"/>
      <c r="BI1829" s="52"/>
      <c r="BJ1829" s="52"/>
      <c r="BK1829" s="52"/>
      <c r="BL1829" s="52"/>
      <c r="BM1829" s="52"/>
      <c r="BN1829" s="52"/>
      <c r="BO1829" s="52"/>
      <c r="BP1829" s="52"/>
      <c r="BQ1829" s="52"/>
      <c r="BR1829" s="52"/>
      <c r="BS1829" s="52"/>
      <c r="BT1829" s="52"/>
      <c r="BU1829" s="52"/>
      <c r="BV1829" s="52"/>
      <c r="BW1829" s="52"/>
      <c r="BX1829" s="52"/>
      <c r="BY1829" s="52"/>
      <c r="BZ1829" s="52"/>
      <c r="CA1829" s="52"/>
      <c r="CB1829" s="52"/>
      <c r="CC1829" s="52"/>
      <c r="CD1829" s="52"/>
      <c r="CE1829" s="52"/>
      <c r="CF1829" s="52"/>
      <c r="CG1829" s="52"/>
      <c r="CH1829" s="52"/>
      <c r="CI1829" s="52"/>
      <c r="CJ1829" s="52"/>
      <c r="CK1829" s="52"/>
      <c r="CL1829" s="52"/>
      <c r="CM1829" s="52"/>
      <c r="CN1829" s="52"/>
      <c r="CO1829" s="52"/>
      <c r="CP1829" s="52"/>
      <c r="CQ1829" s="52"/>
      <c r="CR1829" s="52"/>
      <c r="CS1829" s="52"/>
      <c r="CT1829" s="52"/>
      <c r="CU1829" s="52"/>
      <c r="CV1829" s="52"/>
      <c r="CW1829" s="52"/>
      <c r="CX1829" s="52"/>
      <c r="CY1829" s="52"/>
      <c r="CZ1829" s="52"/>
      <c r="DA1829" s="52"/>
      <c r="DB1829" s="52"/>
      <c r="DC1829" s="52"/>
      <c r="DD1829" s="52"/>
      <c r="DE1829" s="52"/>
      <c r="DF1829" s="52"/>
      <c r="DG1829" s="52"/>
      <c r="DH1829" s="52"/>
      <c r="DI1829" s="52"/>
      <c r="DJ1829" s="52"/>
      <c r="DK1829" s="52"/>
      <c r="DL1829" s="52"/>
      <c r="DM1829" s="52"/>
      <c r="DN1829" s="52"/>
      <c r="DO1829" s="52"/>
      <c r="DP1829" s="52"/>
      <c r="DQ1829" s="52"/>
      <c r="DR1829" s="52"/>
      <c r="DS1829" s="52"/>
      <c r="DT1829" s="52"/>
      <c r="DU1829" s="52"/>
      <c r="DV1829" s="52"/>
      <c r="DW1829" s="52"/>
      <c r="DX1829" s="52"/>
      <c r="DY1829" s="52"/>
    </row>
    <row r="1830" spans="1:129" ht="14.25" customHeight="1" x14ac:dyDescent="0.25">
      <c r="I1830" s="52"/>
      <c r="J1830" s="103"/>
      <c r="K1830" s="55"/>
      <c r="L1830" s="52"/>
      <c r="M1830" s="55"/>
      <c r="N1830" s="52"/>
      <c r="O1830" s="52"/>
      <c r="P1830" s="95"/>
      <c r="Q1830" s="52"/>
      <c r="R1830" s="52"/>
      <c r="S1830" s="52"/>
      <c r="T1830" s="52"/>
      <c r="U1830" s="52"/>
      <c r="V1830" s="52"/>
      <c r="W1830" s="52"/>
      <c r="X1830" s="52"/>
      <c r="Y1830" s="52"/>
      <c r="Z1830" s="52"/>
      <c r="AA1830" s="52"/>
      <c r="AB1830" s="52"/>
      <c r="AC1830" s="52"/>
      <c r="AD1830" s="52"/>
      <c r="AE1830" s="52"/>
      <c r="AF1830" s="52"/>
      <c r="AG1830" s="52"/>
      <c r="AH1830" s="52"/>
      <c r="AI1830" s="52"/>
      <c r="AJ1830" s="52"/>
      <c r="AK1830" s="52"/>
      <c r="AL1830" s="52"/>
      <c r="AM1830" s="52"/>
      <c r="AN1830" s="52"/>
      <c r="AO1830" s="52"/>
      <c r="AP1830" s="52"/>
      <c r="AQ1830" s="52"/>
      <c r="AR1830" s="52"/>
      <c r="AS1830" s="52"/>
      <c r="AT1830" s="52"/>
      <c r="AU1830" s="52"/>
      <c r="AV1830" s="52"/>
      <c r="AW1830" s="52"/>
      <c r="AX1830" s="52"/>
      <c r="AY1830" s="52"/>
      <c r="AZ1830" s="52"/>
      <c r="BA1830" s="52"/>
      <c r="BB1830" s="52"/>
      <c r="BC1830" s="52"/>
      <c r="BD1830" s="52"/>
      <c r="BE1830" s="52"/>
      <c r="BF1830" s="52"/>
      <c r="BG1830" s="52"/>
      <c r="BH1830" s="52"/>
      <c r="BI1830" s="52"/>
      <c r="BJ1830" s="52"/>
      <c r="BK1830" s="52"/>
      <c r="BL1830" s="52"/>
      <c r="BM1830" s="52"/>
      <c r="BN1830" s="52"/>
      <c r="BO1830" s="52"/>
      <c r="BP1830" s="52"/>
      <c r="BQ1830" s="52"/>
      <c r="BR1830" s="52"/>
      <c r="BS1830" s="52"/>
      <c r="BT1830" s="52"/>
      <c r="BU1830" s="52"/>
      <c r="BV1830" s="52"/>
      <c r="BW1830" s="52"/>
      <c r="BX1830" s="52"/>
      <c r="BY1830" s="52"/>
      <c r="BZ1830" s="52"/>
      <c r="CA1830" s="52"/>
      <c r="CB1830" s="52"/>
      <c r="CC1830" s="52"/>
      <c r="CD1830" s="52"/>
      <c r="CE1830" s="52"/>
      <c r="CF1830" s="52"/>
      <c r="CG1830" s="52"/>
      <c r="CH1830" s="52"/>
      <c r="CI1830" s="52"/>
      <c r="CJ1830" s="52"/>
      <c r="CK1830" s="52"/>
      <c r="CL1830" s="52"/>
      <c r="CM1830" s="52"/>
      <c r="CN1830" s="52"/>
      <c r="CO1830" s="52"/>
      <c r="CP1830" s="52"/>
      <c r="CQ1830" s="52"/>
      <c r="CR1830" s="52"/>
      <c r="CS1830" s="52"/>
      <c r="CT1830" s="52"/>
      <c r="CU1830" s="52"/>
      <c r="CV1830" s="52"/>
      <c r="CW1830" s="52"/>
      <c r="CX1830" s="52"/>
      <c r="CY1830" s="52"/>
      <c r="CZ1830" s="52"/>
      <c r="DA1830" s="52"/>
      <c r="DB1830" s="52"/>
      <c r="DC1830" s="52"/>
      <c r="DD1830" s="52"/>
      <c r="DE1830" s="52"/>
      <c r="DF1830" s="52"/>
      <c r="DG1830" s="52"/>
      <c r="DH1830" s="52"/>
      <c r="DI1830" s="52"/>
      <c r="DJ1830" s="52"/>
      <c r="DK1830" s="52"/>
      <c r="DL1830" s="52"/>
      <c r="DM1830" s="52"/>
      <c r="DN1830" s="52"/>
      <c r="DO1830" s="52"/>
      <c r="DP1830" s="52"/>
      <c r="DQ1830" s="52"/>
      <c r="DR1830" s="52"/>
      <c r="DS1830" s="52"/>
      <c r="DT1830" s="52"/>
      <c r="DU1830" s="52"/>
      <c r="DV1830" s="52"/>
      <c r="DW1830" s="52"/>
      <c r="DX1830" s="52"/>
      <c r="DY1830" s="52"/>
    </row>
    <row r="1831" spans="1:129" hidden="1" x14ac:dyDescent="0.25">
      <c r="I1831" s="52"/>
      <c r="J1831" s="103"/>
      <c r="K1831" s="55"/>
      <c r="L1831" s="52"/>
      <c r="M1831" s="55"/>
      <c r="N1831" s="52"/>
      <c r="O1831" s="52"/>
      <c r="P1831" s="95"/>
      <c r="Q1831" s="52"/>
      <c r="R1831" s="52"/>
      <c r="S1831" s="52"/>
      <c r="T1831" s="52"/>
      <c r="U1831" s="52"/>
      <c r="V1831" s="52"/>
      <c r="W1831" s="52"/>
      <c r="X1831" s="52"/>
      <c r="Y1831" s="52"/>
      <c r="Z1831" s="52"/>
      <c r="AA1831" s="52"/>
      <c r="AB1831" s="52"/>
      <c r="AC1831" s="52"/>
      <c r="AD1831" s="52"/>
      <c r="AE1831" s="52"/>
      <c r="AF1831" s="52"/>
      <c r="AG1831" s="52"/>
      <c r="AH1831" s="52"/>
      <c r="AI1831" s="52"/>
      <c r="AJ1831" s="52"/>
      <c r="AK1831" s="52"/>
      <c r="AL1831" s="52"/>
      <c r="AM1831" s="52"/>
      <c r="AN1831" s="52"/>
      <c r="AO1831" s="52"/>
      <c r="AP1831" s="52"/>
      <c r="AQ1831" s="52"/>
      <c r="AR1831" s="52"/>
      <c r="AS1831" s="52"/>
      <c r="AT1831" s="52"/>
      <c r="AU1831" s="52"/>
      <c r="AV1831" s="52"/>
      <c r="AW1831" s="52"/>
      <c r="AX1831" s="52"/>
      <c r="AY1831" s="52"/>
      <c r="AZ1831" s="52"/>
      <c r="BA1831" s="52"/>
      <c r="BB1831" s="52"/>
      <c r="BC1831" s="52"/>
      <c r="BD1831" s="52"/>
      <c r="BE1831" s="52"/>
      <c r="BF1831" s="52"/>
      <c r="BG1831" s="52"/>
      <c r="BH1831" s="52"/>
      <c r="BI1831" s="52"/>
      <c r="BJ1831" s="52"/>
      <c r="BK1831" s="52"/>
      <c r="BL1831" s="52"/>
      <c r="BM1831" s="52"/>
      <c r="BN1831" s="52"/>
      <c r="BO1831" s="52"/>
      <c r="BP1831" s="52"/>
      <c r="BQ1831" s="52"/>
      <c r="BR1831" s="52"/>
      <c r="BS1831" s="52"/>
      <c r="BT1831" s="52"/>
      <c r="BU1831" s="52"/>
      <c r="BV1831" s="52"/>
      <c r="BW1831" s="52"/>
      <c r="BX1831" s="52"/>
      <c r="BY1831" s="52"/>
      <c r="BZ1831" s="52"/>
      <c r="CA1831" s="52"/>
      <c r="CB1831" s="52"/>
      <c r="CC1831" s="52"/>
      <c r="CD1831" s="52"/>
      <c r="CE1831" s="52"/>
      <c r="CF1831" s="52"/>
      <c r="CG1831" s="52"/>
      <c r="CH1831" s="52"/>
      <c r="CI1831" s="52"/>
      <c r="CJ1831" s="52"/>
      <c r="CK1831" s="52"/>
      <c r="CL1831" s="52"/>
      <c r="CM1831" s="52"/>
      <c r="CN1831" s="52"/>
      <c r="CO1831" s="52"/>
      <c r="CP1831" s="52"/>
      <c r="CQ1831" s="52"/>
      <c r="CR1831" s="52"/>
      <c r="CS1831" s="52"/>
      <c r="CT1831" s="52"/>
      <c r="CU1831" s="52"/>
      <c r="CV1831" s="52"/>
      <c r="CW1831" s="52"/>
      <c r="CX1831" s="52"/>
      <c r="CY1831" s="52"/>
      <c r="CZ1831" s="52"/>
      <c r="DA1831" s="52"/>
      <c r="DB1831" s="52"/>
      <c r="DC1831" s="52"/>
      <c r="DD1831" s="52"/>
      <c r="DE1831" s="52"/>
      <c r="DF1831" s="52"/>
      <c r="DG1831" s="52"/>
      <c r="DH1831" s="52"/>
      <c r="DI1831" s="52"/>
      <c r="DJ1831" s="52"/>
      <c r="DK1831" s="52"/>
      <c r="DL1831" s="52"/>
      <c r="DM1831" s="52"/>
      <c r="DN1831" s="52"/>
      <c r="DO1831" s="52"/>
      <c r="DP1831" s="52"/>
      <c r="DQ1831" s="52"/>
      <c r="DR1831" s="52"/>
      <c r="DS1831" s="52"/>
      <c r="DT1831" s="52"/>
      <c r="DU1831" s="52"/>
      <c r="DV1831" s="52"/>
      <c r="DW1831" s="52"/>
      <c r="DX1831" s="52"/>
      <c r="DY1831" s="52"/>
    </row>
    <row r="1832" spans="1:129" x14ac:dyDescent="0.25">
      <c r="A1832" s="56">
        <v>52101</v>
      </c>
      <c r="B1832" s="173" t="s">
        <v>110</v>
      </c>
      <c r="C1832" s="173"/>
      <c r="D1832" s="173"/>
      <c r="E1832" s="173"/>
      <c r="F1832" s="173"/>
      <c r="G1832" s="173"/>
      <c r="H1832" s="173"/>
      <c r="I1832" s="52"/>
      <c r="J1832" s="103"/>
      <c r="K1832" s="55"/>
      <c r="L1832" s="52"/>
      <c r="M1832" s="55"/>
      <c r="N1832" s="52"/>
      <c r="O1832" s="52"/>
      <c r="P1832" s="95"/>
      <c r="Q1832" s="52"/>
      <c r="R1832" s="52"/>
      <c r="S1832" s="52"/>
      <c r="T1832" s="52"/>
      <c r="U1832" s="52"/>
      <c r="V1832" s="52"/>
      <c r="W1832" s="52"/>
      <c r="X1832" s="52"/>
      <c r="Y1832" s="52"/>
      <c r="Z1832" s="52"/>
      <c r="AA1832" s="52"/>
      <c r="AB1832" s="52"/>
      <c r="AC1832" s="52"/>
      <c r="AD1832" s="52"/>
      <c r="AE1832" s="52"/>
      <c r="AF1832" s="52"/>
      <c r="AG1832" s="52"/>
      <c r="AH1832" s="52"/>
      <c r="AI1832" s="52"/>
      <c r="AJ1832" s="52"/>
      <c r="AK1832" s="52"/>
      <c r="AL1832" s="52"/>
      <c r="AM1832" s="52"/>
      <c r="AN1832" s="52"/>
      <c r="AO1832" s="52"/>
      <c r="AP1832" s="52"/>
      <c r="AQ1832" s="52"/>
      <c r="AR1832" s="52"/>
      <c r="AS1832" s="52"/>
      <c r="AT1832" s="52"/>
      <c r="AU1832" s="52"/>
      <c r="AV1832" s="52"/>
      <c r="AW1832" s="52"/>
      <c r="AX1832" s="52"/>
      <c r="AY1832" s="52"/>
      <c r="AZ1832" s="52"/>
      <c r="BA1832" s="52"/>
      <c r="BB1832" s="52"/>
      <c r="BC1832" s="52"/>
      <c r="BD1832" s="52"/>
      <c r="BE1832" s="52"/>
      <c r="BF1832" s="52"/>
      <c r="BG1832" s="52"/>
      <c r="BH1832" s="52"/>
      <c r="BI1832" s="52"/>
      <c r="BJ1832" s="52"/>
      <c r="BK1832" s="52"/>
      <c r="BL1832" s="52"/>
      <c r="BM1832" s="52"/>
      <c r="BN1832" s="52"/>
      <c r="BO1832" s="52"/>
      <c r="BP1832" s="52"/>
      <c r="BQ1832" s="52"/>
      <c r="BR1832" s="52"/>
      <c r="BS1832" s="52"/>
      <c r="BT1832" s="52"/>
      <c r="BU1832" s="52"/>
      <c r="BV1832" s="52"/>
      <c r="BW1832" s="52"/>
      <c r="BX1832" s="52"/>
      <c r="BY1832" s="52"/>
      <c r="BZ1832" s="52"/>
      <c r="CA1832" s="52"/>
      <c r="CB1832" s="52"/>
      <c r="CC1832" s="52"/>
      <c r="CD1832" s="52"/>
      <c r="CE1832" s="52"/>
      <c r="CF1832" s="52"/>
      <c r="CG1832" s="52"/>
      <c r="CH1832" s="52"/>
      <c r="CI1832" s="52"/>
      <c r="CJ1832" s="52"/>
      <c r="CK1832" s="52"/>
      <c r="CL1832" s="52"/>
      <c r="CM1832" s="52"/>
      <c r="CN1832" s="52"/>
      <c r="CO1832" s="52"/>
      <c r="CP1832" s="52"/>
      <c r="CQ1832" s="52"/>
      <c r="CR1832" s="52"/>
      <c r="CS1832" s="52"/>
      <c r="CT1832" s="52"/>
      <c r="CU1832" s="52"/>
      <c r="CV1832" s="52"/>
      <c r="CW1832" s="52"/>
      <c r="CX1832" s="52"/>
      <c r="CY1832" s="52"/>
      <c r="CZ1832" s="52"/>
      <c r="DA1832" s="52"/>
      <c r="DB1832" s="52"/>
      <c r="DC1832" s="52"/>
      <c r="DD1832" s="52"/>
      <c r="DE1832" s="52"/>
      <c r="DF1832" s="52"/>
      <c r="DG1832" s="52"/>
      <c r="DH1832" s="52"/>
      <c r="DI1832" s="52"/>
      <c r="DJ1832" s="52"/>
      <c r="DK1832" s="52"/>
      <c r="DL1832" s="52"/>
      <c r="DM1832" s="52"/>
      <c r="DN1832" s="52"/>
      <c r="DO1832" s="52"/>
      <c r="DP1832" s="52"/>
      <c r="DQ1832" s="52"/>
      <c r="DR1832" s="52"/>
      <c r="DS1832" s="52"/>
      <c r="DT1832" s="52"/>
      <c r="DU1832" s="52"/>
      <c r="DV1832" s="52"/>
      <c r="DW1832" s="52"/>
      <c r="DX1832" s="52"/>
      <c r="DY1832" s="52"/>
    </row>
    <row r="1833" spans="1:129" x14ac:dyDescent="0.25">
      <c r="D1833" s="23">
        <v>100</v>
      </c>
      <c r="E1833" s="2">
        <v>12</v>
      </c>
      <c r="F1833" s="2"/>
      <c r="G1833" s="10">
        <f>D1833/E1833</f>
        <v>8.3333333333333339</v>
      </c>
      <c r="I1833" s="52"/>
      <c r="J1833" s="103"/>
      <c r="K1833" s="55"/>
      <c r="L1833" s="52"/>
      <c r="M1833" s="55"/>
      <c r="N1833" s="52"/>
      <c r="O1833" s="52"/>
      <c r="P1833" s="95"/>
      <c r="Q1833" s="52"/>
      <c r="R1833" s="52"/>
      <c r="S1833" s="52"/>
      <c r="T1833" s="52"/>
      <c r="U1833" s="52"/>
      <c r="V1833" s="52"/>
      <c r="W1833" s="52"/>
      <c r="X1833" s="52"/>
      <c r="Y1833" s="52"/>
      <c r="Z1833" s="52"/>
      <c r="AA1833" s="52"/>
      <c r="AB1833" s="52"/>
      <c r="AC1833" s="52"/>
      <c r="AD1833" s="52"/>
      <c r="AE1833" s="52"/>
      <c r="AF1833" s="52"/>
      <c r="AG1833" s="52"/>
      <c r="AH1833" s="52"/>
      <c r="AI1833" s="52"/>
      <c r="AJ1833" s="52"/>
      <c r="AK1833" s="52"/>
      <c r="AL1833" s="52"/>
      <c r="AM1833" s="52"/>
      <c r="AN1833" s="52"/>
      <c r="AO1833" s="52"/>
      <c r="AP1833" s="52"/>
      <c r="AQ1833" s="52"/>
      <c r="AR1833" s="52"/>
      <c r="AS1833" s="52"/>
      <c r="AT1833" s="52"/>
      <c r="AU1833" s="52"/>
      <c r="AV1833" s="52"/>
      <c r="AW1833" s="52"/>
      <c r="AX1833" s="52"/>
      <c r="AY1833" s="52"/>
      <c r="AZ1833" s="52"/>
      <c r="BA1833" s="52"/>
      <c r="BB1833" s="52"/>
      <c r="BC1833" s="52"/>
      <c r="BD1833" s="52"/>
      <c r="BE1833" s="52"/>
      <c r="BF1833" s="52"/>
      <c r="BG1833" s="52"/>
      <c r="BH1833" s="52"/>
      <c r="BI1833" s="52"/>
      <c r="BJ1833" s="52"/>
      <c r="BK1833" s="52"/>
      <c r="BL1833" s="52"/>
      <c r="BM1833" s="52"/>
      <c r="BN1833" s="52"/>
      <c r="BO1833" s="52"/>
      <c r="BP1833" s="52"/>
      <c r="BQ1833" s="52"/>
      <c r="BR1833" s="52"/>
      <c r="BS1833" s="52"/>
      <c r="BT1833" s="52"/>
      <c r="BU1833" s="52"/>
      <c r="BV1833" s="52"/>
      <c r="BW1833" s="52"/>
      <c r="BX1833" s="52"/>
      <c r="BY1833" s="52"/>
      <c r="BZ1833" s="52"/>
      <c r="CA1833" s="52"/>
      <c r="CB1833" s="52"/>
      <c r="CC1833" s="52"/>
      <c r="CD1833" s="52"/>
      <c r="CE1833" s="52"/>
      <c r="CF1833" s="52"/>
      <c r="CG1833" s="52"/>
      <c r="CH1833" s="52"/>
      <c r="CI1833" s="52"/>
      <c r="CJ1833" s="52"/>
      <c r="CK1833" s="52"/>
      <c r="CL1833" s="52"/>
      <c r="CM1833" s="52"/>
      <c r="CN1833" s="52"/>
      <c r="CO1833" s="52"/>
      <c r="CP1833" s="52"/>
      <c r="CQ1833" s="52"/>
      <c r="CR1833" s="52"/>
      <c r="CS1833" s="52"/>
      <c r="CT1833" s="52"/>
      <c r="CU1833" s="52"/>
      <c r="CV1833" s="52"/>
      <c r="CW1833" s="52"/>
      <c r="CX1833" s="52"/>
      <c r="CY1833" s="52"/>
      <c r="CZ1833" s="52"/>
      <c r="DA1833" s="52"/>
      <c r="DB1833" s="52"/>
      <c r="DC1833" s="52"/>
      <c r="DD1833" s="52"/>
      <c r="DE1833" s="52"/>
      <c r="DF1833" s="52"/>
      <c r="DG1833" s="52"/>
      <c r="DH1833" s="52"/>
      <c r="DI1833" s="52"/>
      <c r="DJ1833" s="52"/>
      <c r="DK1833" s="52"/>
      <c r="DL1833" s="52"/>
      <c r="DM1833" s="52"/>
      <c r="DN1833" s="52"/>
      <c r="DO1833" s="52"/>
      <c r="DP1833" s="52"/>
      <c r="DQ1833" s="52"/>
      <c r="DR1833" s="52"/>
      <c r="DS1833" s="52"/>
      <c r="DT1833" s="52"/>
      <c r="DU1833" s="52"/>
      <c r="DV1833" s="52"/>
      <c r="DW1833" s="52"/>
      <c r="DX1833" s="52"/>
      <c r="DY1833" s="52"/>
    </row>
    <row r="1834" spans="1:129" x14ac:dyDescent="0.25">
      <c r="A1834" s="20"/>
      <c r="B1834" s="56" t="s">
        <v>1</v>
      </c>
      <c r="C1834" s="56"/>
      <c r="D1834" s="24" t="s">
        <v>2</v>
      </c>
      <c r="E1834" s="25"/>
      <c r="F1834" s="31" t="s">
        <v>3</v>
      </c>
      <c r="G1834" s="26"/>
      <c r="H1834" s="20"/>
      <c r="I1834" s="52"/>
      <c r="J1834" s="103"/>
      <c r="K1834" s="55"/>
      <c r="L1834" s="52"/>
      <c r="M1834" s="55"/>
      <c r="N1834" s="52"/>
      <c r="O1834" s="52"/>
      <c r="P1834" s="95"/>
      <c r="Q1834" s="52"/>
      <c r="R1834" s="52"/>
      <c r="S1834" s="52"/>
      <c r="T1834" s="52"/>
      <c r="U1834" s="52"/>
      <c r="V1834" s="52"/>
      <c r="W1834" s="52"/>
      <c r="X1834" s="52"/>
      <c r="Y1834" s="52"/>
      <c r="Z1834" s="52"/>
      <c r="AA1834" s="52"/>
      <c r="AB1834" s="52"/>
      <c r="AC1834" s="52"/>
      <c r="AD1834" s="52"/>
      <c r="AE1834" s="52"/>
      <c r="AF1834" s="52"/>
      <c r="AG1834" s="52"/>
      <c r="AH1834" s="52"/>
      <c r="AI1834" s="52"/>
      <c r="AJ1834" s="52"/>
      <c r="AK1834" s="52"/>
      <c r="AL1834" s="52"/>
      <c r="AM1834" s="52"/>
      <c r="AN1834" s="52"/>
      <c r="AO1834" s="52"/>
      <c r="AP1834" s="52"/>
      <c r="AQ1834" s="52"/>
      <c r="AR1834" s="52"/>
      <c r="AS1834" s="52"/>
      <c r="AT1834" s="52"/>
      <c r="AU1834" s="52"/>
      <c r="AV1834" s="52"/>
      <c r="AW1834" s="52"/>
      <c r="AX1834" s="52"/>
      <c r="AY1834" s="52"/>
      <c r="AZ1834" s="52"/>
      <c r="BA1834" s="52"/>
      <c r="BB1834" s="52"/>
      <c r="BC1834" s="52"/>
      <c r="BD1834" s="52"/>
      <c r="BE1834" s="52"/>
      <c r="BF1834" s="52"/>
      <c r="BG1834" s="52"/>
      <c r="BH1834" s="52"/>
      <c r="BI1834" s="52"/>
      <c r="BJ1834" s="52"/>
      <c r="BK1834" s="52"/>
      <c r="BL1834" s="52"/>
      <c r="BM1834" s="52"/>
      <c r="BN1834" s="52"/>
      <c r="BO1834" s="52"/>
      <c r="BP1834" s="52"/>
      <c r="BQ1834" s="52"/>
      <c r="BR1834" s="52"/>
      <c r="BS1834" s="52"/>
      <c r="BT1834" s="52"/>
      <c r="BU1834" s="52"/>
      <c r="BV1834" s="52"/>
      <c r="BW1834" s="52"/>
      <c r="BX1834" s="52"/>
      <c r="BY1834" s="52"/>
      <c r="BZ1834" s="52"/>
      <c r="CA1834" s="52"/>
      <c r="CB1834" s="52"/>
      <c r="CC1834" s="52"/>
      <c r="CD1834" s="52"/>
      <c r="CE1834" s="52"/>
      <c r="CF1834" s="52"/>
      <c r="CG1834" s="52"/>
      <c r="CH1834" s="52"/>
      <c r="CI1834" s="52"/>
      <c r="CJ1834" s="52"/>
      <c r="CK1834" s="52"/>
      <c r="CL1834" s="52"/>
      <c r="CM1834" s="52"/>
      <c r="CN1834" s="52"/>
      <c r="CO1834" s="52"/>
      <c r="CP1834" s="52"/>
      <c r="CQ1834" s="52"/>
      <c r="CR1834" s="52"/>
      <c r="CS1834" s="52"/>
      <c r="CT1834" s="52"/>
      <c r="CU1834" s="52"/>
      <c r="CV1834" s="52"/>
      <c r="CW1834" s="52"/>
      <c r="CX1834" s="52"/>
      <c r="CY1834" s="52"/>
      <c r="CZ1834" s="52"/>
      <c r="DA1834" s="52"/>
      <c r="DB1834" s="52"/>
      <c r="DC1834" s="52"/>
      <c r="DD1834" s="52"/>
      <c r="DE1834" s="52"/>
      <c r="DF1834" s="52"/>
      <c r="DG1834" s="52"/>
      <c r="DH1834" s="52"/>
      <c r="DI1834" s="52"/>
      <c r="DJ1834" s="52"/>
      <c r="DK1834" s="52"/>
      <c r="DL1834" s="52"/>
      <c r="DM1834" s="52"/>
      <c r="DN1834" s="52"/>
      <c r="DO1834" s="52"/>
      <c r="DP1834" s="52"/>
      <c r="DQ1834" s="52"/>
      <c r="DR1834" s="52"/>
      <c r="DS1834" s="52"/>
      <c r="DT1834" s="52"/>
      <c r="DU1834" s="52"/>
      <c r="DV1834" s="52"/>
      <c r="DW1834" s="52"/>
      <c r="DX1834" s="52"/>
      <c r="DY1834" s="52"/>
    </row>
    <row r="1835" spans="1:129" x14ac:dyDescent="0.25">
      <c r="A1835" s="19" t="s">
        <v>4</v>
      </c>
      <c r="B1835" s="5">
        <v>0</v>
      </c>
      <c r="D1835" s="5">
        <f>B1835-F1835</f>
        <v>0</v>
      </c>
      <c r="F1835" s="5">
        <f>SUM(J1835:BL1835)</f>
        <v>0</v>
      </c>
      <c r="I1835" s="52"/>
      <c r="J1835" s="103"/>
      <c r="K1835" s="55"/>
      <c r="L1835" s="52"/>
      <c r="M1835" s="55"/>
      <c r="N1835" s="52"/>
      <c r="O1835" s="52"/>
      <c r="P1835" s="95"/>
      <c r="Q1835" s="52"/>
      <c r="R1835" s="52"/>
      <c r="S1835" s="52"/>
      <c r="T1835" s="52"/>
      <c r="U1835" s="52"/>
      <c r="V1835" s="52"/>
      <c r="W1835" s="52"/>
      <c r="X1835" s="52"/>
      <c r="Y1835" s="52"/>
      <c r="Z1835" s="52"/>
      <c r="AA1835" s="52"/>
      <c r="AB1835" s="52"/>
      <c r="AC1835" s="52"/>
      <c r="AD1835" s="52"/>
      <c r="AE1835" s="52"/>
      <c r="AF1835" s="52"/>
      <c r="AG1835" s="52"/>
      <c r="AH1835" s="52"/>
      <c r="AI1835" s="52"/>
      <c r="AJ1835" s="52"/>
      <c r="AK1835" s="52"/>
      <c r="AL1835" s="52"/>
      <c r="AM1835" s="52"/>
      <c r="AN1835" s="52"/>
      <c r="AO1835" s="52"/>
      <c r="AP1835" s="52"/>
      <c r="AQ1835" s="52"/>
      <c r="AR1835" s="52"/>
      <c r="AS1835" s="52"/>
      <c r="AT1835" s="52"/>
      <c r="AU1835" s="52"/>
      <c r="AV1835" s="52"/>
      <c r="AW1835" s="52"/>
      <c r="AX1835" s="52"/>
      <c r="AY1835" s="52"/>
      <c r="AZ1835" s="52"/>
      <c r="BA1835" s="52"/>
      <c r="BB1835" s="52"/>
      <c r="BC1835" s="52"/>
      <c r="BD1835" s="52"/>
      <c r="BE1835" s="52"/>
      <c r="BF1835" s="52"/>
      <c r="BG1835" s="52"/>
      <c r="BH1835" s="52"/>
      <c r="BI1835" s="52"/>
      <c r="BJ1835" s="52"/>
      <c r="BK1835" s="52"/>
      <c r="BL1835" s="52"/>
      <c r="BM1835" s="52"/>
      <c r="BN1835" s="52"/>
      <c r="BO1835" s="52"/>
      <c r="BP1835" s="52"/>
      <c r="BQ1835" s="52"/>
      <c r="BR1835" s="52"/>
      <c r="BS1835" s="52"/>
      <c r="BT1835" s="52"/>
      <c r="BU1835" s="52"/>
      <c r="BV1835" s="52"/>
      <c r="BW1835" s="52"/>
      <c r="BX1835" s="52"/>
      <c r="BY1835" s="52"/>
      <c r="BZ1835" s="52"/>
      <c r="CA1835" s="52"/>
      <c r="CB1835" s="52"/>
      <c r="CC1835" s="52"/>
      <c r="CD1835" s="52"/>
      <c r="CE1835" s="52"/>
      <c r="CF1835" s="52"/>
      <c r="CG1835" s="52"/>
      <c r="CH1835" s="52"/>
      <c r="CI1835" s="52"/>
      <c r="CJ1835" s="52"/>
      <c r="CK1835" s="52"/>
      <c r="CL1835" s="52"/>
      <c r="CM1835" s="52"/>
      <c r="CN1835" s="52"/>
      <c r="CO1835" s="52"/>
      <c r="CP1835" s="52"/>
      <c r="CQ1835" s="52"/>
      <c r="CR1835" s="52"/>
      <c r="CS1835" s="52"/>
      <c r="CT1835" s="52"/>
      <c r="CU1835" s="52"/>
      <c r="CV1835" s="52"/>
      <c r="CW1835" s="52"/>
      <c r="CX1835" s="52"/>
      <c r="CY1835" s="52"/>
      <c r="CZ1835" s="52"/>
      <c r="DA1835" s="52"/>
      <c r="DB1835" s="52"/>
      <c r="DC1835" s="52"/>
      <c r="DD1835" s="52"/>
      <c r="DE1835" s="52"/>
      <c r="DF1835" s="52"/>
      <c r="DG1835" s="52"/>
      <c r="DH1835" s="52"/>
      <c r="DI1835" s="52"/>
      <c r="DJ1835" s="52"/>
      <c r="DK1835" s="52"/>
      <c r="DL1835" s="52"/>
      <c r="DM1835" s="52"/>
      <c r="DN1835" s="52"/>
      <c r="DO1835" s="52"/>
      <c r="DP1835" s="52"/>
      <c r="DQ1835" s="52"/>
      <c r="DR1835" s="52"/>
      <c r="DS1835" s="52"/>
      <c r="DT1835" s="52"/>
      <c r="DU1835" s="52"/>
      <c r="DV1835" s="52"/>
      <c r="DW1835" s="52"/>
      <c r="DX1835" s="52"/>
      <c r="DY1835" s="52"/>
    </row>
    <row r="1836" spans="1:129" x14ac:dyDescent="0.25">
      <c r="A1836" s="19" t="s">
        <v>5</v>
      </c>
      <c r="B1836" s="5">
        <v>0</v>
      </c>
      <c r="D1836" s="5">
        <f t="shared" ref="D1836:D1846" si="283">B1836-F1836</f>
        <v>0</v>
      </c>
      <c r="F1836" s="5">
        <f t="shared" ref="F1836:F1846" si="284">SUM(J1836:BL1836)</f>
        <v>0</v>
      </c>
      <c r="I1836" s="52"/>
      <c r="J1836" s="103"/>
      <c r="K1836" s="55"/>
      <c r="L1836" s="52"/>
      <c r="M1836" s="55"/>
      <c r="N1836" s="52"/>
      <c r="O1836" s="52"/>
      <c r="P1836" s="95"/>
      <c r="Q1836" s="52"/>
      <c r="R1836" s="52"/>
      <c r="S1836" s="52"/>
      <c r="T1836" s="52"/>
      <c r="U1836" s="52"/>
      <c r="V1836" s="52"/>
      <c r="W1836" s="52"/>
      <c r="X1836" s="52"/>
      <c r="Y1836" s="52"/>
      <c r="Z1836" s="52"/>
      <c r="AA1836" s="52"/>
      <c r="AB1836" s="52"/>
      <c r="AC1836" s="52"/>
      <c r="AD1836" s="52"/>
      <c r="AE1836" s="52"/>
      <c r="AF1836" s="52"/>
      <c r="AG1836" s="52"/>
      <c r="AH1836" s="52"/>
      <c r="AI1836" s="52"/>
      <c r="AJ1836" s="52"/>
      <c r="AK1836" s="52"/>
      <c r="AL1836" s="52"/>
      <c r="AM1836" s="52"/>
      <c r="AN1836" s="52"/>
      <c r="AO1836" s="52"/>
      <c r="AP1836" s="52"/>
      <c r="AQ1836" s="52"/>
      <c r="AR1836" s="52"/>
      <c r="AS1836" s="52"/>
      <c r="AT1836" s="52"/>
      <c r="AU1836" s="52"/>
      <c r="AV1836" s="52"/>
      <c r="AW1836" s="52"/>
      <c r="AX1836" s="52"/>
      <c r="AY1836" s="52"/>
      <c r="AZ1836" s="52"/>
      <c r="BA1836" s="52"/>
      <c r="BB1836" s="52"/>
      <c r="BC1836" s="52"/>
      <c r="BD1836" s="52"/>
      <c r="BE1836" s="52"/>
      <c r="BF1836" s="52"/>
      <c r="BG1836" s="52"/>
      <c r="BH1836" s="52"/>
      <c r="BI1836" s="52"/>
      <c r="BJ1836" s="52"/>
      <c r="BK1836" s="52"/>
      <c r="BL1836" s="52"/>
      <c r="BM1836" s="52"/>
      <c r="BN1836" s="52"/>
      <c r="BO1836" s="52"/>
      <c r="BP1836" s="52"/>
      <c r="BQ1836" s="52"/>
      <c r="BR1836" s="52"/>
      <c r="BS1836" s="52"/>
      <c r="BT1836" s="52"/>
      <c r="BU1836" s="52"/>
      <c r="BV1836" s="52"/>
      <c r="BW1836" s="52"/>
      <c r="BX1836" s="52"/>
      <c r="BY1836" s="52"/>
      <c r="BZ1836" s="52"/>
      <c r="CA1836" s="52"/>
      <c r="CB1836" s="52"/>
      <c r="CC1836" s="52"/>
      <c r="CD1836" s="52"/>
      <c r="CE1836" s="52"/>
      <c r="CF1836" s="52"/>
      <c r="CG1836" s="52"/>
      <c r="CH1836" s="52"/>
      <c r="CI1836" s="52"/>
      <c r="CJ1836" s="52"/>
      <c r="CK1836" s="52"/>
      <c r="CL1836" s="52"/>
      <c r="CM1836" s="52"/>
      <c r="CN1836" s="52"/>
      <c r="CO1836" s="52"/>
      <c r="CP1836" s="52"/>
      <c r="CQ1836" s="52"/>
      <c r="CR1836" s="52"/>
      <c r="CS1836" s="52"/>
      <c r="CT1836" s="52"/>
      <c r="CU1836" s="52"/>
      <c r="CV1836" s="52"/>
      <c r="CW1836" s="52"/>
      <c r="CX1836" s="52"/>
      <c r="CY1836" s="52"/>
      <c r="CZ1836" s="52"/>
      <c r="DA1836" s="52"/>
      <c r="DB1836" s="52"/>
      <c r="DC1836" s="52"/>
      <c r="DD1836" s="52"/>
      <c r="DE1836" s="52"/>
      <c r="DF1836" s="52"/>
      <c r="DG1836" s="52"/>
      <c r="DH1836" s="52"/>
      <c r="DI1836" s="52"/>
      <c r="DJ1836" s="52"/>
      <c r="DK1836" s="52"/>
      <c r="DL1836" s="52"/>
      <c r="DM1836" s="52"/>
      <c r="DN1836" s="52"/>
      <c r="DO1836" s="52"/>
      <c r="DP1836" s="52"/>
      <c r="DQ1836" s="52"/>
      <c r="DR1836" s="52"/>
      <c r="DS1836" s="52"/>
      <c r="DT1836" s="52"/>
      <c r="DU1836" s="52"/>
      <c r="DV1836" s="52"/>
      <c r="DW1836" s="52"/>
      <c r="DX1836" s="52"/>
      <c r="DY1836" s="52"/>
    </row>
    <row r="1837" spans="1:129" x14ac:dyDescent="0.25">
      <c r="A1837" s="19" t="s">
        <v>6</v>
      </c>
      <c r="B1837" s="5">
        <v>100</v>
      </c>
      <c r="D1837" s="5">
        <f t="shared" si="283"/>
        <v>100</v>
      </c>
      <c r="F1837" s="5">
        <f t="shared" si="284"/>
        <v>0</v>
      </c>
      <c r="I1837" s="52"/>
      <c r="J1837" s="103"/>
      <c r="K1837" s="55"/>
      <c r="L1837" s="52"/>
      <c r="M1837" s="55"/>
      <c r="N1837" s="52"/>
      <c r="O1837" s="52"/>
      <c r="P1837" s="95"/>
      <c r="Q1837" s="52"/>
      <c r="R1837" s="52"/>
      <c r="S1837" s="52"/>
      <c r="T1837" s="52"/>
      <c r="U1837" s="52"/>
      <c r="V1837" s="52"/>
      <c r="W1837" s="52"/>
      <c r="X1837" s="52"/>
      <c r="Y1837" s="52"/>
      <c r="Z1837" s="52"/>
      <c r="AA1837" s="52"/>
      <c r="AB1837" s="52"/>
      <c r="AC1837" s="52"/>
      <c r="AD1837" s="52"/>
      <c r="AE1837" s="52"/>
      <c r="AF1837" s="52"/>
      <c r="AG1837" s="52"/>
      <c r="AH1837" s="52"/>
      <c r="AI1837" s="52"/>
      <c r="AJ1837" s="52"/>
      <c r="AK1837" s="52"/>
      <c r="AL1837" s="52"/>
      <c r="AM1837" s="52"/>
      <c r="AN1837" s="52"/>
      <c r="AO1837" s="52"/>
      <c r="AP1837" s="52"/>
      <c r="AQ1837" s="52"/>
      <c r="AR1837" s="52"/>
      <c r="AS1837" s="52"/>
      <c r="AT1837" s="52"/>
      <c r="AU1837" s="52"/>
      <c r="AV1837" s="52"/>
      <c r="AW1837" s="52"/>
      <c r="AX1837" s="52"/>
      <c r="AY1837" s="52"/>
      <c r="AZ1837" s="52"/>
      <c r="BA1837" s="52"/>
      <c r="BB1837" s="52"/>
      <c r="BC1837" s="52"/>
      <c r="BD1837" s="52"/>
      <c r="BE1837" s="52"/>
      <c r="BF1837" s="52"/>
      <c r="BG1837" s="52"/>
      <c r="BH1837" s="52"/>
      <c r="BI1837" s="52"/>
      <c r="BJ1837" s="52"/>
      <c r="BK1837" s="52"/>
      <c r="BL1837" s="52"/>
      <c r="BM1837" s="52"/>
      <c r="BN1837" s="52"/>
      <c r="BO1837" s="52"/>
      <c r="BP1837" s="52"/>
      <c r="BQ1837" s="52"/>
      <c r="BR1837" s="52"/>
      <c r="BS1837" s="52"/>
      <c r="BT1837" s="52"/>
      <c r="BU1837" s="52"/>
      <c r="BV1837" s="52"/>
      <c r="BW1837" s="52"/>
      <c r="BX1837" s="52"/>
      <c r="BY1837" s="52"/>
      <c r="BZ1837" s="52"/>
      <c r="CA1837" s="52"/>
      <c r="CB1837" s="52"/>
      <c r="CC1837" s="52"/>
      <c r="CD1837" s="52"/>
      <c r="CE1837" s="52"/>
      <c r="CF1837" s="52"/>
      <c r="CG1837" s="52"/>
      <c r="CH1837" s="52"/>
      <c r="CI1837" s="52"/>
      <c r="CJ1837" s="52"/>
      <c r="CK1837" s="52"/>
      <c r="CL1837" s="52"/>
      <c r="CM1837" s="52"/>
      <c r="CN1837" s="52"/>
      <c r="CO1837" s="52"/>
      <c r="CP1837" s="52"/>
      <c r="CQ1837" s="52"/>
      <c r="CR1837" s="52"/>
      <c r="CS1837" s="52"/>
      <c r="CT1837" s="52"/>
      <c r="CU1837" s="52"/>
      <c r="CV1837" s="52"/>
      <c r="CW1837" s="52"/>
      <c r="CX1837" s="52"/>
      <c r="CY1837" s="52"/>
      <c r="CZ1837" s="52"/>
      <c r="DA1837" s="52"/>
      <c r="DB1837" s="52"/>
      <c r="DC1837" s="52"/>
      <c r="DD1837" s="52"/>
      <c r="DE1837" s="52"/>
      <c r="DF1837" s="52"/>
      <c r="DG1837" s="52"/>
      <c r="DH1837" s="52"/>
      <c r="DI1837" s="52"/>
      <c r="DJ1837" s="52"/>
      <c r="DK1837" s="52"/>
      <c r="DL1837" s="52"/>
      <c r="DM1837" s="52"/>
      <c r="DN1837" s="52"/>
      <c r="DO1837" s="52"/>
      <c r="DP1837" s="52"/>
      <c r="DQ1837" s="52"/>
      <c r="DR1837" s="52"/>
      <c r="DS1837" s="52"/>
      <c r="DT1837" s="52"/>
      <c r="DU1837" s="52"/>
      <c r="DV1837" s="52"/>
      <c r="DW1837" s="52"/>
      <c r="DX1837" s="52"/>
      <c r="DY1837" s="52"/>
    </row>
    <row r="1838" spans="1:129" x14ac:dyDescent="0.25">
      <c r="A1838" s="19" t="s">
        <v>7</v>
      </c>
      <c r="B1838" s="5">
        <v>0</v>
      </c>
      <c r="D1838" s="5">
        <f t="shared" si="283"/>
        <v>0</v>
      </c>
      <c r="F1838" s="5">
        <f t="shared" si="284"/>
        <v>0</v>
      </c>
      <c r="I1838" s="52"/>
      <c r="J1838" s="103"/>
      <c r="K1838" s="55"/>
      <c r="L1838" s="52"/>
      <c r="M1838" s="55"/>
      <c r="N1838" s="52"/>
      <c r="O1838" s="52"/>
      <c r="P1838" s="95"/>
      <c r="Q1838" s="52"/>
      <c r="R1838" s="52"/>
      <c r="S1838" s="52"/>
      <c r="T1838" s="52"/>
      <c r="U1838" s="52"/>
      <c r="V1838" s="52"/>
      <c r="W1838" s="52"/>
      <c r="X1838" s="52"/>
      <c r="Y1838" s="52"/>
      <c r="Z1838" s="52"/>
      <c r="AA1838" s="52"/>
      <c r="AB1838" s="52"/>
      <c r="AC1838" s="52"/>
      <c r="AD1838" s="52"/>
      <c r="AE1838" s="52"/>
      <c r="AF1838" s="52"/>
      <c r="AG1838" s="52"/>
      <c r="AH1838" s="52"/>
      <c r="AI1838" s="52"/>
      <c r="AJ1838" s="52"/>
      <c r="AK1838" s="52"/>
      <c r="AL1838" s="52"/>
      <c r="AM1838" s="52"/>
      <c r="AN1838" s="52"/>
      <c r="AO1838" s="52"/>
      <c r="AP1838" s="52"/>
      <c r="AQ1838" s="52"/>
      <c r="AR1838" s="52"/>
      <c r="AS1838" s="52"/>
      <c r="AT1838" s="52"/>
      <c r="AU1838" s="52"/>
      <c r="AV1838" s="52"/>
      <c r="AW1838" s="52"/>
      <c r="AX1838" s="52"/>
      <c r="AY1838" s="52"/>
      <c r="AZ1838" s="52"/>
      <c r="BA1838" s="52"/>
      <c r="BB1838" s="52"/>
      <c r="BC1838" s="52"/>
      <c r="BD1838" s="52"/>
      <c r="BE1838" s="52"/>
      <c r="BF1838" s="52"/>
      <c r="BG1838" s="52"/>
      <c r="BH1838" s="52"/>
      <c r="BI1838" s="52"/>
      <c r="BJ1838" s="52"/>
      <c r="BK1838" s="52"/>
      <c r="BL1838" s="52"/>
      <c r="BM1838" s="52"/>
      <c r="BN1838" s="52"/>
      <c r="BO1838" s="52"/>
      <c r="BP1838" s="52"/>
      <c r="BQ1838" s="52"/>
      <c r="BR1838" s="52"/>
      <c r="BS1838" s="52"/>
      <c r="BT1838" s="52"/>
      <c r="BU1838" s="52"/>
      <c r="BV1838" s="52"/>
      <c r="BW1838" s="52"/>
      <c r="BX1838" s="52"/>
      <c r="BY1838" s="52"/>
      <c r="BZ1838" s="52"/>
      <c r="CA1838" s="52"/>
      <c r="CB1838" s="52"/>
      <c r="CC1838" s="52"/>
      <c r="CD1838" s="52"/>
      <c r="CE1838" s="52"/>
      <c r="CF1838" s="52"/>
      <c r="CG1838" s="52"/>
      <c r="CH1838" s="52"/>
      <c r="CI1838" s="52"/>
      <c r="CJ1838" s="52"/>
      <c r="CK1838" s="52"/>
      <c r="CL1838" s="52"/>
      <c r="CM1838" s="52"/>
      <c r="CN1838" s="52"/>
      <c r="CO1838" s="52"/>
      <c r="CP1838" s="52"/>
      <c r="CQ1838" s="52"/>
      <c r="CR1838" s="52"/>
      <c r="CS1838" s="52"/>
      <c r="CT1838" s="52"/>
      <c r="CU1838" s="52"/>
      <c r="CV1838" s="52"/>
      <c r="CW1838" s="52"/>
      <c r="CX1838" s="52"/>
      <c r="CY1838" s="52"/>
      <c r="CZ1838" s="52"/>
      <c r="DA1838" s="52"/>
      <c r="DB1838" s="52"/>
      <c r="DC1838" s="52"/>
      <c r="DD1838" s="52"/>
      <c r="DE1838" s="52"/>
      <c r="DF1838" s="52"/>
      <c r="DG1838" s="52"/>
      <c r="DH1838" s="52"/>
      <c r="DI1838" s="52"/>
      <c r="DJ1838" s="52"/>
      <c r="DK1838" s="52"/>
      <c r="DL1838" s="52"/>
      <c r="DM1838" s="52"/>
      <c r="DN1838" s="52"/>
      <c r="DO1838" s="52"/>
      <c r="DP1838" s="52"/>
      <c r="DQ1838" s="52"/>
      <c r="DR1838" s="52"/>
      <c r="DS1838" s="52"/>
      <c r="DT1838" s="52"/>
      <c r="DU1838" s="52"/>
      <c r="DV1838" s="52"/>
      <c r="DW1838" s="52"/>
      <c r="DX1838" s="52"/>
      <c r="DY1838" s="52"/>
    </row>
    <row r="1839" spans="1:129" x14ac:dyDescent="0.25">
      <c r="A1839" s="19" t="s">
        <v>55</v>
      </c>
      <c r="B1839" s="5">
        <v>0</v>
      </c>
      <c r="D1839" s="5">
        <f t="shared" si="283"/>
        <v>0</v>
      </c>
      <c r="F1839" s="5">
        <f t="shared" si="284"/>
        <v>0</v>
      </c>
      <c r="I1839" s="52"/>
      <c r="J1839" s="103"/>
      <c r="K1839" s="55"/>
      <c r="L1839" s="52"/>
      <c r="M1839" s="55"/>
      <c r="N1839" s="52"/>
      <c r="O1839" s="52"/>
      <c r="P1839" s="95"/>
      <c r="Q1839" s="52"/>
      <c r="R1839" s="52"/>
      <c r="S1839" s="52"/>
      <c r="T1839" s="52"/>
      <c r="U1839" s="52"/>
      <c r="V1839" s="52"/>
      <c r="W1839" s="52"/>
      <c r="X1839" s="52"/>
      <c r="Y1839" s="52"/>
      <c r="Z1839" s="52"/>
      <c r="AA1839" s="52"/>
      <c r="AB1839" s="52"/>
      <c r="AC1839" s="52"/>
      <c r="AD1839" s="52"/>
      <c r="AE1839" s="52"/>
      <c r="AF1839" s="52"/>
      <c r="AG1839" s="52"/>
      <c r="AH1839" s="52"/>
      <c r="AI1839" s="52"/>
      <c r="AJ1839" s="52"/>
      <c r="AK1839" s="52"/>
      <c r="AL1839" s="52"/>
      <c r="AM1839" s="52"/>
      <c r="AN1839" s="52"/>
      <c r="AO1839" s="52"/>
      <c r="AP1839" s="52"/>
      <c r="AQ1839" s="52"/>
      <c r="AR1839" s="52"/>
      <c r="AS1839" s="52"/>
      <c r="AT1839" s="52"/>
      <c r="AU1839" s="52"/>
      <c r="AV1839" s="52"/>
      <c r="AW1839" s="52"/>
      <c r="AX1839" s="52"/>
      <c r="AY1839" s="52"/>
      <c r="AZ1839" s="52"/>
      <c r="BA1839" s="52"/>
      <c r="BB1839" s="52"/>
      <c r="BC1839" s="52"/>
      <c r="BD1839" s="52"/>
      <c r="BE1839" s="52"/>
      <c r="BF1839" s="52"/>
      <c r="BG1839" s="52"/>
      <c r="BH1839" s="52"/>
      <c r="BI1839" s="52"/>
      <c r="BJ1839" s="52"/>
      <c r="BK1839" s="52"/>
      <c r="BL1839" s="52"/>
      <c r="BM1839" s="52"/>
      <c r="BN1839" s="52"/>
      <c r="BO1839" s="52"/>
      <c r="BP1839" s="52"/>
      <c r="BQ1839" s="52"/>
      <c r="BR1839" s="52"/>
      <c r="BS1839" s="52"/>
      <c r="BT1839" s="52"/>
      <c r="BU1839" s="52"/>
      <c r="BV1839" s="52"/>
      <c r="BW1839" s="52"/>
      <c r="BX1839" s="52"/>
      <c r="BY1839" s="52"/>
      <c r="BZ1839" s="52"/>
      <c r="CA1839" s="52"/>
      <c r="CB1839" s="52"/>
      <c r="CC1839" s="52"/>
      <c r="CD1839" s="52"/>
      <c r="CE1839" s="52"/>
      <c r="CF1839" s="52"/>
      <c r="CG1839" s="52"/>
      <c r="CH1839" s="52"/>
      <c r="CI1839" s="52"/>
      <c r="CJ1839" s="52"/>
      <c r="CK1839" s="52"/>
      <c r="CL1839" s="52"/>
      <c r="CM1839" s="52"/>
      <c r="CN1839" s="52"/>
      <c r="CO1839" s="52"/>
      <c r="CP1839" s="52"/>
      <c r="CQ1839" s="52"/>
      <c r="CR1839" s="52"/>
      <c r="CS1839" s="52"/>
      <c r="CT1839" s="52"/>
      <c r="CU1839" s="52"/>
      <c r="CV1839" s="52"/>
      <c r="CW1839" s="52"/>
      <c r="CX1839" s="52"/>
      <c r="CY1839" s="52"/>
      <c r="CZ1839" s="52"/>
      <c r="DA1839" s="52"/>
      <c r="DB1839" s="52"/>
      <c r="DC1839" s="52"/>
      <c r="DD1839" s="52"/>
      <c r="DE1839" s="52"/>
      <c r="DF1839" s="52"/>
      <c r="DG1839" s="52"/>
      <c r="DH1839" s="52"/>
      <c r="DI1839" s="52"/>
      <c r="DJ1839" s="52"/>
      <c r="DK1839" s="52"/>
      <c r="DL1839" s="52"/>
      <c r="DM1839" s="52"/>
      <c r="DN1839" s="52"/>
      <c r="DO1839" s="52"/>
      <c r="DP1839" s="52"/>
      <c r="DQ1839" s="52"/>
      <c r="DR1839" s="52"/>
      <c r="DS1839" s="52"/>
      <c r="DT1839" s="52"/>
      <c r="DU1839" s="52"/>
      <c r="DV1839" s="52"/>
      <c r="DW1839" s="52"/>
      <c r="DX1839" s="52"/>
      <c r="DY1839" s="52"/>
    </row>
    <row r="1840" spans="1:129" x14ac:dyDescent="0.25">
      <c r="A1840" s="19" t="s">
        <v>9</v>
      </c>
      <c r="B1840" s="5">
        <v>0</v>
      </c>
      <c r="D1840" s="5">
        <f t="shared" si="283"/>
        <v>0</v>
      </c>
      <c r="F1840" s="5">
        <f t="shared" si="284"/>
        <v>0</v>
      </c>
      <c r="I1840" s="52"/>
      <c r="J1840" s="103"/>
      <c r="K1840" s="55"/>
      <c r="L1840" s="52"/>
      <c r="M1840" s="55"/>
      <c r="N1840" s="52"/>
      <c r="O1840" s="52"/>
      <c r="P1840" s="95"/>
      <c r="Q1840" s="52"/>
      <c r="R1840" s="52"/>
      <c r="S1840" s="52"/>
      <c r="T1840" s="52"/>
      <c r="U1840" s="52"/>
      <c r="V1840" s="52"/>
      <c r="W1840" s="52"/>
      <c r="X1840" s="52"/>
      <c r="Y1840" s="52"/>
      <c r="Z1840" s="52"/>
      <c r="AA1840" s="52"/>
      <c r="AB1840" s="52"/>
      <c r="AC1840" s="52"/>
      <c r="AD1840" s="52"/>
      <c r="AE1840" s="52"/>
      <c r="AF1840" s="52"/>
      <c r="AG1840" s="52"/>
      <c r="AH1840" s="52"/>
      <c r="AI1840" s="52"/>
      <c r="AJ1840" s="52"/>
      <c r="AK1840" s="52"/>
      <c r="AL1840" s="52"/>
      <c r="AM1840" s="52"/>
      <c r="AN1840" s="52"/>
      <c r="AO1840" s="52"/>
      <c r="AP1840" s="52"/>
      <c r="AQ1840" s="52"/>
      <c r="AR1840" s="52"/>
      <c r="AS1840" s="52"/>
      <c r="AT1840" s="52"/>
      <c r="AU1840" s="52"/>
      <c r="AV1840" s="52"/>
      <c r="AW1840" s="52"/>
      <c r="AX1840" s="52"/>
      <c r="AY1840" s="52"/>
      <c r="AZ1840" s="52"/>
      <c r="BA1840" s="52"/>
      <c r="BB1840" s="52"/>
      <c r="BC1840" s="52"/>
      <c r="BD1840" s="52"/>
      <c r="BE1840" s="52"/>
      <c r="BF1840" s="52"/>
      <c r="BG1840" s="52"/>
      <c r="BH1840" s="52"/>
      <c r="BI1840" s="52"/>
      <c r="BJ1840" s="52"/>
      <c r="BK1840" s="52"/>
      <c r="BL1840" s="52"/>
      <c r="BM1840" s="52"/>
      <c r="BN1840" s="52"/>
      <c r="BO1840" s="52"/>
      <c r="BP1840" s="52"/>
      <c r="BQ1840" s="52"/>
      <c r="BR1840" s="52"/>
      <c r="BS1840" s="52"/>
      <c r="BT1840" s="52"/>
      <c r="BU1840" s="52"/>
      <c r="BV1840" s="52"/>
      <c r="BW1840" s="52"/>
      <c r="BX1840" s="52"/>
      <c r="BY1840" s="52"/>
      <c r="BZ1840" s="52"/>
      <c r="CA1840" s="52"/>
      <c r="CB1840" s="52"/>
      <c r="CC1840" s="52"/>
      <c r="CD1840" s="52"/>
      <c r="CE1840" s="52"/>
      <c r="CF1840" s="52"/>
      <c r="CG1840" s="52"/>
      <c r="CH1840" s="52"/>
      <c r="CI1840" s="52"/>
      <c r="CJ1840" s="52"/>
      <c r="CK1840" s="52"/>
      <c r="CL1840" s="52"/>
      <c r="CM1840" s="52"/>
      <c r="CN1840" s="52"/>
      <c r="CO1840" s="52"/>
      <c r="CP1840" s="52"/>
      <c r="CQ1840" s="52"/>
      <c r="CR1840" s="52"/>
      <c r="CS1840" s="52"/>
      <c r="CT1840" s="52"/>
      <c r="CU1840" s="52"/>
      <c r="CV1840" s="52"/>
      <c r="CW1840" s="52"/>
      <c r="CX1840" s="52"/>
      <c r="CY1840" s="52"/>
      <c r="CZ1840" s="52"/>
      <c r="DA1840" s="52"/>
      <c r="DB1840" s="52"/>
      <c r="DC1840" s="52"/>
      <c r="DD1840" s="52"/>
      <c r="DE1840" s="52"/>
      <c r="DF1840" s="52"/>
      <c r="DG1840" s="52"/>
      <c r="DH1840" s="52"/>
      <c r="DI1840" s="52"/>
      <c r="DJ1840" s="52"/>
      <c r="DK1840" s="52"/>
      <c r="DL1840" s="52"/>
      <c r="DM1840" s="52"/>
      <c r="DN1840" s="52"/>
      <c r="DO1840" s="52"/>
      <c r="DP1840" s="52"/>
      <c r="DQ1840" s="52"/>
      <c r="DR1840" s="52"/>
      <c r="DS1840" s="52"/>
      <c r="DT1840" s="52"/>
      <c r="DU1840" s="52"/>
      <c r="DV1840" s="52"/>
      <c r="DW1840" s="52"/>
      <c r="DX1840" s="52"/>
      <c r="DY1840" s="52"/>
    </row>
    <row r="1841" spans="1:129" x14ac:dyDescent="0.25">
      <c r="A1841" s="19" t="s">
        <v>10</v>
      </c>
      <c r="B1841" s="5">
        <v>0</v>
      </c>
      <c r="D1841" s="5">
        <f t="shared" si="283"/>
        <v>0</v>
      </c>
      <c r="F1841" s="5">
        <f t="shared" si="284"/>
        <v>0</v>
      </c>
      <c r="I1841" s="52"/>
      <c r="J1841" s="103"/>
      <c r="K1841" s="55"/>
      <c r="L1841" s="52"/>
      <c r="M1841" s="55"/>
      <c r="N1841" s="52"/>
      <c r="O1841" s="52"/>
      <c r="P1841" s="95"/>
      <c r="Q1841" s="52"/>
      <c r="R1841" s="52"/>
      <c r="S1841" s="52"/>
      <c r="T1841" s="52"/>
      <c r="U1841" s="52"/>
      <c r="V1841" s="52"/>
      <c r="W1841" s="52"/>
      <c r="X1841" s="52"/>
      <c r="Y1841" s="52"/>
      <c r="Z1841" s="52"/>
      <c r="AA1841" s="52"/>
      <c r="AB1841" s="52"/>
      <c r="AC1841" s="52"/>
      <c r="AD1841" s="52"/>
      <c r="AE1841" s="52"/>
      <c r="AF1841" s="52"/>
      <c r="AG1841" s="52"/>
      <c r="AH1841" s="52"/>
      <c r="AI1841" s="52"/>
      <c r="AJ1841" s="52"/>
      <c r="AK1841" s="52"/>
      <c r="AL1841" s="52"/>
      <c r="AM1841" s="52"/>
      <c r="AN1841" s="52"/>
      <c r="AO1841" s="52"/>
      <c r="AP1841" s="52"/>
      <c r="AQ1841" s="52"/>
      <c r="AR1841" s="52"/>
      <c r="AS1841" s="52"/>
      <c r="AT1841" s="52"/>
      <c r="AU1841" s="52"/>
      <c r="AV1841" s="52"/>
      <c r="AW1841" s="52"/>
      <c r="AX1841" s="52"/>
      <c r="AY1841" s="52"/>
      <c r="AZ1841" s="52"/>
      <c r="BA1841" s="52"/>
      <c r="BB1841" s="52"/>
      <c r="BC1841" s="52"/>
      <c r="BD1841" s="52"/>
      <c r="BE1841" s="52"/>
      <c r="BF1841" s="52"/>
      <c r="BG1841" s="52"/>
      <c r="BH1841" s="52"/>
      <c r="BI1841" s="52"/>
      <c r="BJ1841" s="52"/>
      <c r="BK1841" s="52"/>
      <c r="BL1841" s="52"/>
      <c r="BM1841" s="52"/>
      <c r="BN1841" s="52"/>
      <c r="BO1841" s="52"/>
      <c r="BP1841" s="52"/>
      <c r="BQ1841" s="52"/>
      <c r="BR1841" s="52"/>
      <c r="BS1841" s="52"/>
      <c r="BT1841" s="52"/>
      <c r="BU1841" s="52"/>
      <c r="BV1841" s="52"/>
      <c r="BW1841" s="52"/>
      <c r="BX1841" s="52"/>
      <c r="BY1841" s="52"/>
      <c r="BZ1841" s="52"/>
      <c r="CA1841" s="52"/>
      <c r="CB1841" s="52"/>
      <c r="CC1841" s="52"/>
      <c r="CD1841" s="52"/>
      <c r="CE1841" s="52"/>
      <c r="CF1841" s="52"/>
      <c r="CG1841" s="52"/>
      <c r="CH1841" s="52"/>
      <c r="CI1841" s="52"/>
      <c r="CJ1841" s="52"/>
      <c r="CK1841" s="52"/>
      <c r="CL1841" s="52"/>
      <c r="CM1841" s="52"/>
      <c r="CN1841" s="52"/>
      <c r="CO1841" s="52"/>
      <c r="CP1841" s="52"/>
      <c r="CQ1841" s="52"/>
      <c r="CR1841" s="52"/>
      <c r="CS1841" s="52"/>
      <c r="CT1841" s="52"/>
      <c r="CU1841" s="52"/>
      <c r="CV1841" s="52"/>
      <c r="CW1841" s="52"/>
      <c r="CX1841" s="52"/>
      <c r="CY1841" s="52"/>
      <c r="CZ1841" s="52"/>
      <c r="DA1841" s="52"/>
      <c r="DB1841" s="52"/>
      <c r="DC1841" s="52"/>
      <c r="DD1841" s="52"/>
      <c r="DE1841" s="52"/>
      <c r="DF1841" s="52"/>
      <c r="DG1841" s="52"/>
      <c r="DH1841" s="52"/>
      <c r="DI1841" s="52"/>
      <c r="DJ1841" s="52"/>
      <c r="DK1841" s="52"/>
      <c r="DL1841" s="52"/>
      <c r="DM1841" s="52"/>
      <c r="DN1841" s="52"/>
      <c r="DO1841" s="52"/>
      <c r="DP1841" s="52"/>
      <c r="DQ1841" s="52"/>
      <c r="DR1841" s="52"/>
      <c r="DS1841" s="52"/>
      <c r="DT1841" s="52"/>
      <c r="DU1841" s="52"/>
      <c r="DV1841" s="52"/>
      <c r="DW1841" s="52"/>
      <c r="DX1841" s="52"/>
      <c r="DY1841" s="52"/>
    </row>
    <row r="1842" spans="1:129" x14ac:dyDescent="0.25">
      <c r="A1842" s="19" t="s">
        <v>11</v>
      </c>
      <c r="B1842" s="5">
        <v>0</v>
      </c>
      <c r="D1842" s="5">
        <f t="shared" si="283"/>
        <v>0</v>
      </c>
      <c r="F1842" s="5">
        <f t="shared" si="284"/>
        <v>0</v>
      </c>
      <c r="I1842" s="52"/>
      <c r="J1842" s="103"/>
      <c r="K1842" s="55"/>
      <c r="L1842" s="52"/>
      <c r="M1842" s="55"/>
      <c r="N1842" s="52"/>
      <c r="O1842" s="52"/>
      <c r="P1842" s="95"/>
      <c r="Q1842" s="52"/>
      <c r="R1842" s="52"/>
      <c r="S1842" s="52"/>
      <c r="T1842" s="52"/>
      <c r="U1842" s="52"/>
      <c r="V1842" s="52"/>
      <c r="W1842" s="52"/>
      <c r="X1842" s="52"/>
      <c r="Y1842" s="52"/>
      <c r="Z1842" s="52"/>
      <c r="AA1842" s="52"/>
      <c r="AB1842" s="52"/>
      <c r="AC1842" s="52"/>
      <c r="AD1842" s="52"/>
      <c r="AE1842" s="52"/>
      <c r="AF1842" s="52"/>
      <c r="AG1842" s="52"/>
      <c r="AH1842" s="52"/>
      <c r="AI1842" s="52"/>
      <c r="AJ1842" s="52"/>
      <c r="AK1842" s="52"/>
      <c r="AL1842" s="52"/>
      <c r="AM1842" s="52"/>
      <c r="AN1842" s="52"/>
      <c r="AO1842" s="52"/>
      <c r="AP1842" s="52"/>
      <c r="AQ1842" s="52"/>
      <c r="AR1842" s="52"/>
      <c r="AS1842" s="52"/>
      <c r="AT1842" s="52"/>
      <c r="AU1842" s="52"/>
      <c r="AV1842" s="52"/>
      <c r="AW1842" s="52"/>
      <c r="AX1842" s="52"/>
      <c r="AY1842" s="52"/>
      <c r="AZ1842" s="52"/>
      <c r="BA1842" s="52"/>
      <c r="BB1842" s="52"/>
      <c r="BC1842" s="52"/>
      <c r="BD1842" s="52"/>
      <c r="BE1842" s="52"/>
      <c r="BF1842" s="52"/>
      <c r="BG1842" s="52"/>
      <c r="BH1842" s="52"/>
      <c r="BI1842" s="52"/>
      <c r="BJ1842" s="52"/>
      <c r="BK1842" s="52"/>
      <c r="BL1842" s="52"/>
      <c r="BM1842" s="52"/>
      <c r="BN1842" s="52"/>
      <c r="BO1842" s="52"/>
      <c r="BP1842" s="52"/>
      <c r="BQ1842" s="52"/>
      <c r="BR1842" s="52"/>
      <c r="BS1842" s="52"/>
      <c r="BT1842" s="52"/>
      <c r="BU1842" s="52"/>
      <c r="BV1842" s="52"/>
      <c r="BW1842" s="52"/>
      <c r="BX1842" s="52"/>
      <c r="BY1842" s="52"/>
      <c r="BZ1842" s="52"/>
      <c r="CA1842" s="52"/>
      <c r="CB1842" s="52"/>
      <c r="CC1842" s="52"/>
      <c r="CD1842" s="52"/>
      <c r="CE1842" s="52"/>
      <c r="CF1842" s="52"/>
      <c r="CG1842" s="52"/>
      <c r="CH1842" s="52"/>
      <c r="CI1842" s="52"/>
      <c r="CJ1842" s="52"/>
      <c r="CK1842" s="52"/>
      <c r="CL1842" s="52"/>
      <c r="CM1842" s="52"/>
      <c r="CN1842" s="52"/>
      <c r="CO1842" s="52"/>
      <c r="CP1842" s="52"/>
      <c r="CQ1842" s="52"/>
      <c r="CR1842" s="52"/>
      <c r="CS1842" s="52"/>
      <c r="CT1842" s="52"/>
      <c r="CU1842" s="52"/>
      <c r="CV1842" s="52"/>
      <c r="CW1842" s="52"/>
      <c r="CX1842" s="52"/>
      <c r="CY1842" s="52"/>
      <c r="CZ1842" s="52"/>
      <c r="DA1842" s="52"/>
      <c r="DB1842" s="52"/>
      <c r="DC1842" s="52"/>
      <c r="DD1842" s="52"/>
      <c r="DE1842" s="52"/>
      <c r="DF1842" s="52"/>
      <c r="DG1842" s="52"/>
      <c r="DH1842" s="52"/>
      <c r="DI1842" s="52"/>
      <c r="DJ1842" s="52"/>
      <c r="DK1842" s="52"/>
      <c r="DL1842" s="52"/>
      <c r="DM1842" s="52"/>
      <c r="DN1842" s="52"/>
      <c r="DO1842" s="52"/>
      <c r="DP1842" s="52"/>
      <c r="DQ1842" s="52"/>
      <c r="DR1842" s="52"/>
      <c r="DS1842" s="52"/>
      <c r="DT1842" s="52"/>
      <c r="DU1842" s="52"/>
      <c r="DV1842" s="52"/>
      <c r="DW1842" s="52"/>
      <c r="DX1842" s="52"/>
      <c r="DY1842" s="52"/>
    </row>
    <row r="1843" spans="1:129" x14ac:dyDescent="0.25">
      <c r="A1843" s="19" t="s">
        <v>12</v>
      </c>
      <c r="B1843" s="5">
        <v>0</v>
      </c>
      <c r="D1843" s="5">
        <f t="shared" si="283"/>
        <v>0</v>
      </c>
      <c r="F1843" s="5">
        <f t="shared" si="284"/>
        <v>0</v>
      </c>
      <c r="I1843" s="52"/>
      <c r="J1843" s="103"/>
      <c r="K1843" s="55"/>
      <c r="L1843" s="52"/>
      <c r="M1843" s="55"/>
      <c r="N1843" s="52"/>
      <c r="O1843" s="52"/>
      <c r="P1843" s="95"/>
      <c r="Q1843" s="52"/>
      <c r="R1843" s="52"/>
      <c r="S1843" s="52"/>
      <c r="T1843" s="52"/>
      <c r="U1843" s="52"/>
      <c r="V1843" s="52"/>
      <c r="W1843" s="52"/>
      <c r="X1843" s="52"/>
      <c r="Y1843" s="52"/>
      <c r="Z1843" s="52"/>
      <c r="AA1843" s="52"/>
      <c r="AB1843" s="52"/>
      <c r="AC1843" s="52"/>
      <c r="AD1843" s="52"/>
      <c r="AE1843" s="52"/>
      <c r="AF1843" s="52"/>
      <c r="AG1843" s="52"/>
      <c r="AH1843" s="52"/>
      <c r="AI1843" s="52"/>
      <c r="AJ1843" s="52"/>
      <c r="AK1843" s="52"/>
      <c r="AL1843" s="52"/>
      <c r="AM1843" s="52"/>
      <c r="AN1843" s="52"/>
      <c r="AO1843" s="52"/>
      <c r="AP1843" s="52"/>
      <c r="AQ1843" s="52"/>
      <c r="AR1843" s="52"/>
      <c r="AS1843" s="52"/>
      <c r="AT1843" s="52"/>
      <c r="AU1843" s="52"/>
      <c r="AV1843" s="52"/>
      <c r="AW1843" s="52"/>
      <c r="AX1843" s="52"/>
      <c r="AY1843" s="52"/>
      <c r="AZ1843" s="52"/>
      <c r="BA1843" s="52"/>
      <c r="BB1843" s="52"/>
      <c r="BC1843" s="52"/>
      <c r="BD1843" s="52"/>
      <c r="BE1843" s="52"/>
      <c r="BF1843" s="52"/>
      <c r="BG1843" s="52"/>
      <c r="BH1843" s="52"/>
      <c r="BI1843" s="52"/>
      <c r="BJ1843" s="52"/>
      <c r="BK1843" s="52"/>
      <c r="BL1843" s="52"/>
      <c r="BM1843" s="52"/>
      <c r="BN1843" s="52"/>
      <c r="BO1843" s="52"/>
      <c r="BP1843" s="52"/>
      <c r="BQ1843" s="52"/>
      <c r="BR1843" s="52"/>
      <c r="BS1843" s="52"/>
      <c r="BT1843" s="52"/>
      <c r="BU1843" s="52"/>
      <c r="BV1843" s="52"/>
      <c r="BW1843" s="52"/>
      <c r="BX1843" s="52"/>
      <c r="BY1843" s="52"/>
      <c r="BZ1843" s="52"/>
      <c r="CA1843" s="52"/>
      <c r="CB1843" s="52"/>
      <c r="CC1843" s="52"/>
      <c r="CD1843" s="52"/>
      <c r="CE1843" s="52"/>
      <c r="CF1843" s="52"/>
      <c r="CG1843" s="52"/>
      <c r="CH1843" s="52"/>
      <c r="CI1843" s="52"/>
      <c r="CJ1843" s="52"/>
      <c r="CK1843" s="52"/>
      <c r="CL1843" s="52"/>
      <c r="CM1843" s="52"/>
      <c r="CN1843" s="52"/>
      <c r="CO1843" s="52"/>
      <c r="CP1843" s="52"/>
      <c r="CQ1843" s="52"/>
      <c r="CR1843" s="52"/>
      <c r="CS1843" s="52"/>
      <c r="CT1843" s="52"/>
      <c r="CU1843" s="52"/>
      <c r="CV1843" s="52"/>
      <c r="CW1843" s="52"/>
      <c r="CX1843" s="52"/>
      <c r="CY1843" s="52"/>
      <c r="CZ1843" s="52"/>
      <c r="DA1843" s="52"/>
      <c r="DB1843" s="52"/>
      <c r="DC1843" s="52"/>
      <c r="DD1843" s="52"/>
      <c r="DE1843" s="52"/>
      <c r="DF1843" s="52"/>
      <c r="DG1843" s="52"/>
      <c r="DH1843" s="52"/>
      <c r="DI1843" s="52"/>
      <c r="DJ1843" s="52"/>
      <c r="DK1843" s="52"/>
      <c r="DL1843" s="52"/>
      <c r="DM1843" s="52"/>
      <c r="DN1843" s="52"/>
      <c r="DO1843" s="52"/>
      <c r="DP1843" s="52"/>
      <c r="DQ1843" s="52"/>
      <c r="DR1843" s="52"/>
      <c r="DS1843" s="52"/>
      <c r="DT1843" s="52"/>
      <c r="DU1843" s="52"/>
      <c r="DV1843" s="52"/>
      <c r="DW1843" s="52"/>
      <c r="DX1843" s="52"/>
      <c r="DY1843" s="52"/>
    </row>
    <row r="1844" spans="1:129" x14ac:dyDescent="0.25">
      <c r="A1844" s="19" t="s">
        <v>13</v>
      </c>
      <c r="B1844" s="5">
        <v>0</v>
      </c>
      <c r="D1844" s="5">
        <f t="shared" si="283"/>
        <v>0</v>
      </c>
      <c r="F1844" s="5">
        <f t="shared" si="284"/>
        <v>0</v>
      </c>
      <c r="I1844" s="52"/>
      <c r="J1844" s="103"/>
      <c r="K1844" s="55"/>
      <c r="L1844" s="52"/>
      <c r="M1844" s="55"/>
      <c r="N1844" s="52"/>
      <c r="O1844" s="52"/>
      <c r="P1844" s="95"/>
      <c r="Q1844" s="52"/>
      <c r="R1844" s="52"/>
      <c r="S1844" s="52"/>
      <c r="T1844" s="52"/>
      <c r="U1844" s="52"/>
      <c r="V1844" s="52"/>
      <c r="W1844" s="52"/>
      <c r="X1844" s="52"/>
      <c r="Y1844" s="52"/>
      <c r="Z1844" s="52"/>
      <c r="AA1844" s="52"/>
      <c r="AB1844" s="52"/>
      <c r="AC1844" s="52"/>
      <c r="AD1844" s="52"/>
      <c r="AE1844" s="52"/>
      <c r="AF1844" s="52"/>
      <c r="AG1844" s="52"/>
      <c r="AH1844" s="52"/>
      <c r="AI1844" s="52"/>
      <c r="AJ1844" s="52"/>
      <c r="AK1844" s="52"/>
      <c r="AL1844" s="52"/>
      <c r="AM1844" s="52"/>
      <c r="AN1844" s="52"/>
      <c r="AO1844" s="52"/>
      <c r="AP1844" s="52"/>
      <c r="AQ1844" s="52"/>
      <c r="AR1844" s="52"/>
      <c r="AS1844" s="52"/>
      <c r="AT1844" s="52"/>
      <c r="AU1844" s="52"/>
      <c r="AV1844" s="52"/>
      <c r="AW1844" s="52"/>
      <c r="AX1844" s="52"/>
      <c r="AY1844" s="52"/>
      <c r="AZ1844" s="52"/>
      <c r="BA1844" s="52"/>
      <c r="BB1844" s="52"/>
      <c r="BC1844" s="52"/>
      <c r="BD1844" s="52"/>
      <c r="BE1844" s="52"/>
      <c r="BF1844" s="52"/>
      <c r="BG1844" s="52"/>
      <c r="BH1844" s="52"/>
      <c r="BI1844" s="52"/>
      <c r="BJ1844" s="52"/>
      <c r="BK1844" s="52"/>
      <c r="BL1844" s="52"/>
      <c r="BM1844" s="52"/>
      <c r="BN1844" s="52"/>
      <c r="BO1844" s="52"/>
      <c r="BP1844" s="52"/>
      <c r="BQ1844" s="52"/>
      <c r="BR1844" s="52"/>
      <c r="BS1844" s="52"/>
      <c r="BT1844" s="52"/>
      <c r="BU1844" s="52"/>
      <c r="BV1844" s="52"/>
      <c r="BW1844" s="52"/>
      <c r="BX1844" s="52"/>
      <c r="BY1844" s="52"/>
      <c r="BZ1844" s="52"/>
      <c r="CA1844" s="52"/>
      <c r="CB1844" s="52"/>
      <c r="CC1844" s="52"/>
      <c r="CD1844" s="52"/>
      <c r="CE1844" s="52"/>
      <c r="CF1844" s="52"/>
      <c r="CG1844" s="52"/>
      <c r="CH1844" s="52"/>
      <c r="CI1844" s="52"/>
      <c r="CJ1844" s="52"/>
      <c r="CK1844" s="52"/>
      <c r="CL1844" s="52"/>
      <c r="CM1844" s="52"/>
      <c r="CN1844" s="52"/>
      <c r="CO1844" s="52"/>
      <c r="CP1844" s="52"/>
      <c r="CQ1844" s="52"/>
      <c r="CR1844" s="52"/>
      <c r="CS1844" s="52"/>
      <c r="CT1844" s="52"/>
      <c r="CU1844" s="52"/>
      <c r="CV1844" s="52"/>
      <c r="CW1844" s="52"/>
      <c r="CX1844" s="52"/>
      <c r="CY1844" s="52"/>
      <c r="CZ1844" s="52"/>
      <c r="DA1844" s="52"/>
      <c r="DB1844" s="52"/>
      <c r="DC1844" s="52"/>
      <c r="DD1844" s="52"/>
      <c r="DE1844" s="52"/>
      <c r="DF1844" s="52"/>
      <c r="DG1844" s="52"/>
      <c r="DH1844" s="52"/>
      <c r="DI1844" s="52"/>
      <c r="DJ1844" s="52"/>
      <c r="DK1844" s="52"/>
      <c r="DL1844" s="52"/>
      <c r="DM1844" s="52"/>
      <c r="DN1844" s="52"/>
      <c r="DO1844" s="52"/>
      <c r="DP1844" s="52"/>
      <c r="DQ1844" s="52"/>
      <c r="DR1844" s="52"/>
      <c r="DS1844" s="52"/>
      <c r="DT1844" s="52"/>
      <c r="DU1844" s="52"/>
      <c r="DV1844" s="52"/>
      <c r="DW1844" s="52"/>
      <c r="DX1844" s="52"/>
      <c r="DY1844" s="52"/>
    </row>
    <row r="1845" spans="1:129" x14ac:dyDescent="0.25">
      <c r="A1845" s="19" t="s">
        <v>14</v>
      </c>
      <c r="B1845" s="5">
        <v>0</v>
      </c>
      <c r="D1845" s="5">
        <f t="shared" si="283"/>
        <v>0</v>
      </c>
      <c r="F1845" s="5">
        <f t="shared" si="284"/>
        <v>0</v>
      </c>
      <c r="I1845" s="52"/>
      <c r="J1845" s="103"/>
      <c r="K1845" s="55"/>
      <c r="L1845" s="52"/>
      <c r="M1845" s="55"/>
      <c r="N1845" s="52"/>
      <c r="O1845" s="52"/>
      <c r="P1845" s="95"/>
      <c r="Q1845" s="52"/>
      <c r="R1845" s="52"/>
      <c r="S1845" s="52"/>
      <c r="T1845" s="52"/>
      <c r="U1845" s="52"/>
      <c r="V1845" s="52"/>
      <c r="W1845" s="52"/>
      <c r="X1845" s="52"/>
      <c r="Y1845" s="52"/>
      <c r="Z1845" s="52"/>
      <c r="AA1845" s="52"/>
      <c r="AB1845" s="52"/>
      <c r="AC1845" s="52"/>
      <c r="AD1845" s="52"/>
      <c r="AE1845" s="52"/>
      <c r="AF1845" s="52"/>
      <c r="AG1845" s="52"/>
      <c r="AH1845" s="52"/>
      <c r="AI1845" s="52"/>
      <c r="AJ1845" s="52"/>
      <c r="AK1845" s="52"/>
      <c r="AL1845" s="52"/>
      <c r="AM1845" s="52"/>
      <c r="AN1845" s="52"/>
      <c r="AO1845" s="52"/>
      <c r="AP1845" s="52"/>
      <c r="AQ1845" s="52"/>
      <c r="AR1845" s="52"/>
      <c r="AS1845" s="52"/>
      <c r="AT1845" s="52"/>
      <c r="AU1845" s="52"/>
      <c r="AV1845" s="52"/>
      <c r="AW1845" s="52"/>
      <c r="AX1845" s="52"/>
      <c r="AY1845" s="52"/>
      <c r="AZ1845" s="52"/>
      <c r="BA1845" s="52"/>
      <c r="BB1845" s="52"/>
      <c r="BC1845" s="52"/>
      <c r="BD1845" s="52"/>
      <c r="BE1845" s="52"/>
      <c r="BF1845" s="52"/>
      <c r="BG1845" s="52"/>
      <c r="BH1845" s="52"/>
      <c r="BI1845" s="52"/>
      <c r="BJ1845" s="52"/>
      <c r="BK1845" s="52"/>
      <c r="BL1845" s="52"/>
      <c r="BM1845" s="52"/>
      <c r="BN1845" s="52"/>
      <c r="BO1845" s="52"/>
      <c r="BP1845" s="52"/>
      <c r="BQ1845" s="52"/>
      <c r="BR1845" s="52"/>
      <c r="BS1845" s="52"/>
      <c r="BT1845" s="52"/>
      <c r="BU1845" s="52"/>
      <c r="BV1845" s="52"/>
      <c r="BW1845" s="52"/>
      <c r="BX1845" s="52"/>
      <c r="BY1845" s="52"/>
      <c r="BZ1845" s="52"/>
      <c r="CA1845" s="52"/>
      <c r="CB1845" s="52"/>
      <c r="CC1845" s="52"/>
      <c r="CD1845" s="52"/>
      <c r="CE1845" s="52"/>
      <c r="CF1845" s="52"/>
      <c r="CG1845" s="52"/>
      <c r="CH1845" s="52"/>
      <c r="CI1845" s="52"/>
      <c r="CJ1845" s="52"/>
      <c r="CK1845" s="52"/>
      <c r="CL1845" s="52"/>
      <c r="CM1845" s="52"/>
      <c r="CN1845" s="52"/>
      <c r="CO1845" s="52"/>
      <c r="CP1845" s="52"/>
      <c r="CQ1845" s="52"/>
      <c r="CR1845" s="52"/>
      <c r="CS1845" s="52"/>
      <c r="CT1845" s="52"/>
      <c r="CU1845" s="52"/>
      <c r="CV1845" s="52"/>
      <c r="CW1845" s="52"/>
      <c r="CX1845" s="52"/>
      <c r="CY1845" s="52"/>
      <c r="CZ1845" s="52"/>
      <c r="DA1845" s="52"/>
      <c r="DB1845" s="52"/>
      <c r="DC1845" s="52"/>
      <c r="DD1845" s="52"/>
      <c r="DE1845" s="52"/>
      <c r="DF1845" s="52"/>
      <c r="DG1845" s="52"/>
      <c r="DH1845" s="52"/>
      <c r="DI1845" s="52"/>
      <c r="DJ1845" s="52"/>
      <c r="DK1845" s="52"/>
      <c r="DL1845" s="52"/>
      <c r="DM1845" s="52"/>
      <c r="DN1845" s="52"/>
      <c r="DO1845" s="52"/>
      <c r="DP1845" s="52"/>
      <c r="DQ1845" s="52"/>
      <c r="DR1845" s="52"/>
      <c r="DS1845" s="52"/>
      <c r="DT1845" s="52"/>
      <c r="DU1845" s="52"/>
      <c r="DV1845" s="52"/>
      <c r="DW1845" s="52"/>
      <c r="DX1845" s="52"/>
      <c r="DY1845" s="52"/>
    </row>
    <row r="1846" spans="1:129" x14ac:dyDescent="0.25">
      <c r="A1846" s="19" t="s">
        <v>15</v>
      </c>
      <c r="B1846" s="5">
        <v>0</v>
      </c>
      <c r="D1846" s="5">
        <f t="shared" si="283"/>
        <v>0</v>
      </c>
      <c r="F1846" s="5">
        <f t="shared" si="284"/>
        <v>0</v>
      </c>
      <c r="I1846" s="52"/>
      <c r="J1846" s="103"/>
      <c r="K1846" s="55"/>
      <c r="L1846" s="52"/>
      <c r="M1846" s="55"/>
      <c r="N1846" s="52"/>
      <c r="O1846" s="52"/>
      <c r="P1846" s="95"/>
      <c r="Q1846" s="52"/>
      <c r="R1846" s="52"/>
      <c r="S1846" s="52"/>
      <c r="T1846" s="52"/>
      <c r="U1846" s="52"/>
      <c r="V1846" s="52"/>
      <c r="W1846" s="52"/>
      <c r="X1846" s="52"/>
      <c r="Y1846" s="52"/>
      <c r="Z1846" s="52"/>
      <c r="AA1846" s="52"/>
      <c r="AB1846" s="52"/>
      <c r="AC1846" s="52"/>
      <c r="AD1846" s="52"/>
      <c r="AE1846" s="52"/>
      <c r="AF1846" s="52"/>
      <c r="AG1846" s="52"/>
      <c r="AH1846" s="52"/>
      <c r="AI1846" s="52"/>
      <c r="AJ1846" s="52"/>
      <c r="AK1846" s="52"/>
      <c r="AL1846" s="52"/>
      <c r="AM1846" s="52"/>
      <c r="AN1846" s="52"/>
      <c r="AO1846" s="52"/>
      <c r="AP1846" s="52"/>
      <c r="AQ1846" s="52"/>
      <c r="AR1846" s="52"/>
      <c r="AS1846" s="52"/>
      <c r="AT1846" s="52"/>
      <c r="AU1846" s="52"/>
      <c r="AV1846" s="52"/>
      <c r="AW1846" s="52"/>
      <c r="AX1846" s="52"/>
      <c r="AY1846" s="52"/>
      <c r="AZ1846" s="52"/>
      <c r="BA1846" s="52"/>
      <c r="BB1846" s="52"/>
      <c r="BC1846" s="52"/>
      <c r="BD1846" s="52"/>
      <c r="BE1846" s="52"/>
      <c r="BF1846" s="52"/>
      <c r="BG1846" s="52"/>
      <c r="BH1846" s="52"/>
      <c r="BI1846" s="52"/>
      <c r="BJ1846" s="52"/>
      <c r="BK1846" s="52"/>
      <c r="BL1846" s="52"/>
      <c r="BM1846" s="52"/>
      <c r="BN1846" s="52"/>
      <c r="BO1846" s="52"/>
      <c r="BP1846" s="52"/>
      <c r="BQ1846" s="52"/>
      <c r="BR1846" s="52"/>
      <c r="BS1846" s="52"/>
      <c r="BT1846" s="52"/>
      <c r="BU1846" s="52"/>
      <c r="BV1846" s="52"/>
      <c r="BW1846" s="52"/>
      <c r="BX1846" s="52"/>
      <c r="BY1846" s="52"/>
      <c r="BZ1846" s="52"/>
      <c r="CA1846" s="52"/>
      <c r="CB1846" s="52"/>
      <c r="CC1846" s="52"/>
      <c r="CD1846" s="52"/>
      <c r="CE1846" s="52"/>
      <c r="CF1846" s="52"/>
      <c r="CG1846" s="52"/>
      <c r="CH1846" s="52"/>
      <c r="CI1846" s="52"/>
      <c r="CJ1846" s="52"/>
      <c r="CK1846" s="52"/>
      <c r="CL1846" s="52"/>
      <c r="CM1846" s="52"/>
      <c r="CN1846" s="52"/>
      <c r="CO1846" s="52"/>
      <c r="CP1846" s="52"/>
      <c r="CQ1846" s="52"/>
      <c r="CR1846" s="52"/>
      <c r="CS1846" s="52"/>
      <c r="CT1846" s="52"/>
      <c r="CU1846" s="52"/>
      <c r="CV1846" s="52"/>
      <c r="CW1846" s="52"/>
      <c r="CX1846" s="52"/>
      <c r="CY1846" s="52"/>
      <c r="CZ1846" s="52"/>
      <c r="DA1846" s="52"/>
      <c r="DB1846" s="52"/>
      <c r="DC1846" s="52"/>
      <c r="DD1846" s="52"/>
      <c r="DE1846" s="52"/>
      <c r="DF1846" s="52"/>
      <c r="DG1846" s="52"/>
      <c r="DH1846" s="52"/>
      <c r="DI1846" s="52"/>
      <c r="DJ1846" s="52"/>
      <c r="DK1846" s="52"/>
      <c r="DL1846" s="52"/>
      <c r="DM1846" s="52"/>
      <c r="DN1846" s="52"/>
      <c r="DO1846" s="52"/>
      <c r="DP1846" s="52"/>
      <c r="DQ1846" s="52"/>
      <c r="DR1846" s="52"/>
      <c r="DS1846" s="52"/>
      <c r="DT1846" s="52"/>
      <c r="DU1846" s="52"/>
      <c r="DV1846" s="52"/>
      <c r="DW1846" s="52"/>
      <c r="DX1846" s="52"/>
      <c r="DY1846" s="52"/>
    </row>
    <row r="1847" spans="1:129" x14ac:dyDescent="0.25">
      <c r="A1847" s="6" t="s">
        <v>16</v>
      </c>
      <c r="B1847" s="7">
        <f>SUM(B1835:B1846)</f>
        <v>100</v>
      </c>
      <c r="D1847" s="23">
        <f>SUM(D1835:D1846)</f>
        <v>100</v>
      </c>
      <c r="F1847" s="7">
        <f>SUM(F1835:F1846)</f>
        <v>0</v>
      </c>
      <c r="I1847" s="52"/>
      <c r="J1847" s="103"/>
      <c r="K1847" s="55"/>
      <c r="L1847" s="52"/>
      <c r="M1847" s="55"/>
      <c r="N1847" s="52"/>
      <c r="O1847" s="52"/>
      <c r="P1847" s="95"/>
      <c r="Q1847" s="52"/>
      <c r="R1847" s="52"/>
      <c r="S1847" s="52"/>
      <c r="T1847" s="52"/>
      <c r="U1847" s="52"/>
      <c r="V1847" s="52"/>
      <c r="W1847" s="52"/>
      <c r="X1847" s="52"/>
      <c r="Y1847" s="52"/>
      <c r="Z1847" s="52"/>
      <c r="AA1847" s="52"/>
      <c r="AB1847" s="52"/>
      <c r="AC1847" s="52"/>
      <c r="AD1847" s="52"/>
      <c r="AE1847" s="52"/>
      <c r="AF1847" s="52"/>
      <c r="AG1847" s="52"/>
      <c r="AH1847" s="52"/>
      <c r="AI1847" s="52"/>
      <c r="AJ1847" s="52"/>
      <c r="AK1847" s="52"/>
      <c r="AL1847" s="52"/>
      <c r="AM1847" s="52"/>
      <c r="AN1847" s="52"/>
      <c r="AO1847" s="52"/>
      <c r="AP1847" s="52"/>
      <c r="AQ1847" s="52"/>
      <c r="AR1847" s="52"/>
      <c r="AS1847" s="52"/>
      <c r="AT1847" s="52"/>
      <c r="AU1847" s="52"/>
      <c r="AV1847" s="52"/>
      <c r="AW1847" s="52"/>
      <c r="AX1847" s="52"/>
      <c r="AY1847" s="52"/>
      <c r="AZ1847" s="52"/>
      <c r="BA1847" s="52"/>
      <c r="BB1847" s="52"/>
      <c r="BC1847" s="52"/>
      <c r="BD1847" s="52"/>
      <c r="BE1847" s="52"/>
      <c r="BF1847" s="52"/>
      <c r="BG1847" s="52"/>
      <c r="BH1847" s="52"/>
      <c r="BI1847" s="52"/>
      <c r="BJ1847" s="52"/>
      <c r="BK1847" s="52"/>
      <c r="BL1847" s="52"/>
      <c r="BM1847" s="52"/>
      <c r="BN1847" s="52"/>
      <c r="BO1847" s="52"/>
      <c r="BP1847" s="52"/>
      <c r="BQ1847" s="52"/>
      <c r="BR1847" s="52"/>
      <c r="BS1847" s="52"/>
      <c r="BT1847" s="52"/>
      <c r="BU1847" s="52"/>
      <c r="BV1847" s="52"/>
      <c r="BW1847" s="52"/>
      <c r="BX1847" s="52"/>
      <c r="BY1847" s="52"/>
      <c r="BZ1847" s="52"/>
      <c r="CA1847" s="52"/>
      <c r="CB1847" s="52"/>
      <c r="CC1847" s="52"/>
      <c r="CD1847" s="52"/>
      <c r="CE1847" s="52"/>
      <c r="CF1847" s="52"/>
      <c r="CG1847" s="52"/>
      <c r="CH1847" s="52"/>
      <c r="CI1847" s="52"/>
      <c r="CJ1847" s="52"/>
      <c r="CK1847" s="52"/>
      <c r="CL1847" s="52"/>
      <c r="CM1847" s="52"/>
      <c r="CN1847" s="52"/>
      <c r="CO1847" s="52"/>
      <c r="CP1847" s="52"/>
      <c r="CQ1847" s="52"/>
      <c r="CR1847" s="52"/>
      <c r="CS1847" s="52"/>
      <c r="CT1847" s="52"/>
      <c r="CU1847" s="52"/>
      <c r="CV1847" s="52"/>
      <c r="CW1847" s="52"/>
      <c r="CX1847" s="52"/>
      <c r="CY1847" s="52"/>
      <c r="CZ1847" s="52"/>
      <c r="DA1847" s="52"/>
      <c r="DB1847" s="52"/>
      <c r="DC1847" s="52"/>
      <c r="DD1847" s="52"/>
      <c r="DE1847" s="52"/>
      <c r="DF1847" s="52"/>
      <c r="DG1847" s="52"/>
      <c r="DH1847" s="52"/>
      <c r="DI1847" s="52"/>
      <c r="DJ1847" s="52"/>
      <c r="DK1847" s="52"/>
      <c r="DL1847" s="52"/>
      <c r="DM1847" s="52"/>
      <c r="DN1847" s="52"/>
      <c r="DO1847" s="52"/>
      <c r="DP1847" s="52"/>
      <c r="DQ1847" s="52"/>
      <c r="DR1847" s="52"/>
      <c r="DS1847" s="52"/>
      <c r="DT1847" s="52"/>
      <c r="DU1847" s="52"/>
      <c r="DV1847" s="52"/>
      <c r="DW1847" s="52"/>
      <c r="DX1847" s="52"/>
      <c r="DY1847" s="52"/>
    </row>
    <row r="1848" spans="1:129" x14ac:dyDescent="0.25">
      <c r="I1848" s="52"/>
      <c r="J1848" s="103"/>
      <c r="K1848" s="55"/>
      <c r="L1848" s="52"/>
      <c r="M1848" s="55"/>
      <c r="N1848" s="52"/>
      <c r="O1848" s="52"/>
      <c r="P1848" s="95"/>
      <c r="Q1848" s="52"/>
      <c r="R1848" s="52"/>
      <c r="S1848" s="52"/>
      <c r="T1848" s="52"/>
      <c r="U1848" s="52"/>
      <c r="V1848" s="52"/>
      <c r="W1848" s="52"/>
      <c r="X1848" s="52"/>
      <c r="Y1848" s="52"/>
      <c r="Z1848" s="52"/>
      <c r="AA1848" s="52"/>
      <c r="AB1848" s="52"/>
      <c r="AC1848" s="52"/>
      <c r="AD1848" s="52"/>
      <c r="AE1848" s="52"/>
      <c r="AF1848" s="52"/>
      <c r="AG1848" s="52"/>
      <c r="AH1848" s="52"/>
      <c r="AI1848" s="52"/>
      <c r="AJ1848" s="52"/>
      <c r="AK1848" s="52"/>
      <c r="AL1848" s="52"/>
      <c r="AM1848" s="52"/>
      <c r="AN1848" s="52"/>
      <c r="AO1848" s="52"/>
      <c r="AP1848" s="52"/>
      <c r="AQ1848" s="52"/>
      <c r="AR1848" s="52"/>
      <c r="AS1848" s="52"/>
      <c r="AT1848" s="52"/>
      <c r="AU1848" s="52"/>
      <c r="AV1848" s="52"/>
      <c r="AW1848" s="52"/>
      <c r="AX1848" s="52"/>
      <c r="AY1848" s="52"/>
      <c r="AZ1848" s="52"/>
      <c r="BA1848" s="52"/>
      <c r="BB1848" s="52"/>
      <c r="BC1848" s="52"/>
      <c r="BD1848" s="52"/>
      <c r="BE1848" s="52"/>
      <c r="BF1848" s="52"/>
      <c r="BG1848" s="52"/>
      <c r="BH1848" s="52"/>
      <c r="BI1848" s="52"/>
      <c r="BJ1848" s="52"/>
      <c r="BK1848" s="52"/>
      <c r="BL1848" s="52"/>
      <c r="BM1848" s="52"/>
      <c r="BN1848" s="52"/>
      <c r="BO1848" s="52"/>
      <c r="BP1848" s="52"/>
      <c r="BQ1848" s="52"/>
      <c r="BR1848" s="52"/>
      <c r="BS1848" s="52"/>
      <c r="BT1848" s="52"/>
      <c r="BU1848" s="52"/>
      <c r="BV1848" s="52"/>
      <c r="BW1848" s="52"/>
      <c r="BX1848" s="52"/>
      <c r="BY1848" s="52"/>
      <c r="BZ1848" s="52"/>
      <c r="CA1848" s="52"/>
      <c r="CB1848" s="52"/>
      <c r="CC1848" s="52"/>
      <c r="CD1848" s="52"/>
      <c r="CE1848" s="52"/>
      <c r="CF1848" s="52"/>
      <c r="CG1848" s="52"/>
      <c r="CH1848" s="52"/>
      <c r="CI1848" s="52"/>
      <c r="CJ1848" s="52"/>
      <c r="CK1848" s="52"/>
      <c r="CL1848" s="52"/>
      <c r="CM1848" s="52"/>
      <c r="CN1848" s="52"/>
      <c r="CO1848" s="52"/>
      <c r="CP1848" s="52"/>
      <c r="CQ1848" s="52"/>
      <c r="CR1848" s="52"/>
      <c r="CS1848" s="52"/>
      <c r="CT1848" s="52"/>
      <c r="CU1848" s="52"/>
      <c r="CV1848" s="52"/>
      <c r="CW1848" s="52"/>
      <c r="CX1848" s="52"/>
      <c r="CY1848" s="52"/>
      <c r="CZ1848" s="52"/>
      <c r="DA1848" s="52"/>
      <c r="DB1848" s="52"/>
      <c r="DC1848" s="52"/>
      <c r="DD1848" s="52"/>
      <c r="DE1848" s="52"/>
      <c r="DF1848" s="52"/>
      <c r="DG1848" s="52"/>
      <c r="DH1848" s="52"/>
      <c r="DI1848" s="52"/>
      <c r="DJ1848" s="52"/>
      <c r="DK1848" s="52"/>
      <c r="DL1848" s="52"/>
      <c r="DM1848" s="52"/>
      <c r="DN1848" s="52"/>
      <c r="DO1848" s="52"/>
      <c r="DP1848" s="52"/>
      <c r="DQ1848" s="52"/>
      <c r="DR1848" s="52"/>
      <c r="DS1848" s="52"/>
      <c r="DT1848" s="52"/>
      <c r="DU1848" s="52"/>
      <c r="DV1848" s="52"/>
      <c r="DW1848" s="52"/>
      <c r="DX1848" s="52"/>
      <c r="DY1848" s="52"/>
    </row>
    <row r="1849" spans="1:129" x14ac:dyDescent="0.25">
      <c r="I1849" s="52"/>
      <c r="J1849" s="103"/>
      <c r="K1849" s="55"/>
      <c r="L1849" s="52"/>
      <c r="M1849" s="55"/>
      <c r="N1849" s="52"/>
      <c r="O1849" s="52"/>
      <c r="P1849" s="95"/>
      <c r="Q1849" s="52"/>
      <c r="R1849" s="52"/>
      <c r="S1849" s="52"/>
      <c r="T1849" s="52"/>
      <c r="U1849" s="52"/>
      <c r="V1849" s="52"/>
      <c r="W1849" s="52"/>
      <c r="X1849" s="52"/>
      <c r="Y1849" s="52"/>
      <c r="Z1849" s="52"/>
      <c r="AA1849" s="52"/>
      <c r="AB1849" s="52"/>
      <c r="AC1849" s="52"/>
      <c r="AD1849" s="52"/>
      <c r="AE1849" s="52"/>
      <c r="AF1849" s="52"/>
      <c r="AG1849" s="52"/>
      <c r="AH1849" s="52"/>
      <c r="AI1849" s="52"/>
      <c r="AJ1849" s="52"/>
      <c r="AK1849" s="52"/>
      <c r="AL1849" s="52"/>
      <c r="AM1849" s="52"/>
      <c r="AN1849" s="52"/>
      <c r="AO1849" s="52"/>
      <c r="AP1849" s="52"/>
      <c r="AQ1849" s="52"/>
      <c r="AR1849" s="52"/>
      <c r="AS1849" s="52"/>
      <c r="AT1849" s="52"/>
      <c r="AU1849" s="52"/>
      <c r="AV1849" s="52"/>
      <c r="AW1849" s="52"/>
      <c r="AX1849" s="52"/>
      <c r="AY1849" s="52"/>
      <c r="AZ1849" s="52"/>
      <c r="BA1849" s="52"/>
      <c r="BB1849" s="52"/>
      <c r="BC1849" s="52"/>
      <c r="BD1849" s="52"/>
      <c r="BE1849" s="52"/>
      <c r="BF1849" s="52"/>
      <c r="BG1849" s="52"/>
      <c r="BH1849" s="52"/>
      <c r="BI1849" s="52"/>
      <c r="BJ1849" s="52"/>
      <c r="BK1849" s="52"/>
      <c r="BL1849" s="52"/>
      <c r="BM1849" s="52"/>
      <c r="BN1849" s="52"/>
      <c r="BO1849" s="52"/>
      <c r="BP1849" s="52"/>
      <c r="BQ1849" s="52"/>
      <c r="BR1849" s="52"/>
      <c r="BS1849" s="52"/>
      <c r="BT1849" s="52"/>
      <c r="BU1849" s="52"/>
      <c r="BV1849" s="52"/>
      <c r="BW1849" s="52"/>
      <c r="BX1849" s="52"/>
      <c r="BY1849" s="52"/>
      <c r="BZ1849" s="52"/>
      <c r="CA1849" s="52"/>
      <c r="CB1849" s="52"/>
      <c r="CC1849" s="52"/>
      <c r="CD1849" s="52"/>
      <c r="CE1849" s="52"/>
      <c r="CF1849" s="52"/>
      <c r="CG1849" s="52"/>
      <c r="CH1849" s="52"/>
      <c r="CI1849" s="52"/>
      <c r="CJ1849" s="52"/>
      <c r="CK1849" s="52"/>
      <c r="CL1849" s="52"/>
      <c r="CM1849" s="52"/>
      <c r="CN1849" s="52"/>
      <c r="CO1849" s="52"/>
      <c r="CP1849" s="52"/>
      <c r="CQ1849" s="52"/>
      <c r="CR1849" s="52"/>
      <c r="CS1849" s="52"/>
      <c r="CT1849" s="52"/>
      <c r="CU1849" s="52"/>
      <c r="CV1849" s="52"/>
      <c r="CW1849" s="52"/>
      <c r="CX1849" s="52"/>
      <c r="CY1849" s="52"/>
      <c r="CZ1849" s="52"/>
      <c r="DA1849" s="52"/>
      <c r="DB1849" s="52"/>
      <c r="DC1849" s="52"/>
      <c r="DD1849" s="52"/>
      <c r="DE1849" s="52"/>
      <c r="DF1849" s="52"/>
      <c r="DG1849" s="52"/>
      <c r="DH1849" s="52"/>
      <c r="DI1849" s="52"/>
      <c r="DJ1849" s="52"/>
      <c r="DK1849" s="52"/>
      <c r="DL1849" s="52"/>
      <c r="DM1849" s="52"/>
      <c r="DN1849" s="52"/>
      <c r="DO1849" s="52"/>
      <c r="DP1849" s="52"/>
      <c r="DQ1849" s="52"/>
      <c r="DR1849" s="52"/>
      <c r="DS1849" s="52"/>
      <c r="DT1849" s="52"/>
      <c r="DU1849" s="52"/>
      <c r="DV1849" s="52"/>
      <c r="DW1849" s="52"/>
      <c r="DX1849" s="52"/>
      <c r="DY1849" s="52"/>
    </row>
    <row r="1850" spans="1:129" x14ac:dyDescent="0.25">
      <c r="A1850" s="22">
        <v>52301</v>
      </c>
      <c r="B1850" s="173" t="s">
        <v>80</v>
      </c>
      <c r="C1850" s="173"/>
      <c r="D1850" s="173"/>
      <c r="E1850" s="173"/>
      <c r="F1850" s="173"/>
      <c r="G1850" s="173"/>
      <c r="H1850" s="173"/>
      <c r="I1850" s="52"/>
      <c r="J1850" s="103"/>
      <c r="K1850" s="55"/>
      <c r="L1850" s="52"/>
      <c r="M1850" s="55"/>
      <c r="N1850" s="52"/>
      <c r="O1850" s="52"/>
      <c r="P1850" s="95"/>
      <c r="Q1850" s="52"/>
      <c r="R1850" s="52"/>
      <c r="S1850" s="52"/>
      <c r="T1850" s="52"/>
      <c r="U1850" s="52"/>
      <c r="V1850" s="52"/>
      <c r="W1850" s="52"/>
      <c r="X1850" s="52"/>
      <c r="Y1850" s="52"/>
      <c r="Z1850" s="52"/>
      <c r="AA1850" s="52"/>
      <c r="AB1850" s="52"/>
      <c r="AC1850" s="52"/>
      <c r="AD1850" s="52"/>
      <c r="AE1850" s="52"/>
      <c r="AF1850" s="52"/>
      <c r="AG1850" s="52"/>
      <c r="AH1850" s="52"/>
      <c r="AI1850" s="52"/>
      <c r="AJ1850" s="52"/>
      <c r="AK1850" s="52"/>
      <c r="AL1850" s="52"/>
      <c r="AM1850" s="52"/>
      <c r="AN1850" s="52"/>
      <c r="AO1850" s="52"/>
      <c r="AP1850" s="52"/>
      <c r="AQ1850" s="52"/>
      <c r="AR1850" s="52"/>
      <c r="AS1850" s="52"/>
      <c r="AT1850" s="52"/>
      <c r="AU1850" s="52"/>
      <c r="AV1850" s="52"/>
      <c r="AW1850" s="52"/>
      <c r="AX1850" s="52"/>
      <c r="AY1850" s="52"/>
      <c r="AZ1850" s="52"/>
      <c r="BA1850" s="52"/>
      <c r="BB1850" s="52"/>
      <c r="BC1850" s="52"/>
      <c r="BD1850" s="52"/>
      <c r="BE1850" s="52"/>
      <c r="BF1850" s="52"/>
      <c r="BG1850" s="52"/>
      <c r="BH1850" s="52"/>
      <c r="BI1850" s="52"/>
      <c r="BJ1850" s="52"/>
      <c r="BK1850" s="52"/>
      <c r="BL1850" s="52"/>
      <c r="BM1850" s="52"/>
      <c r="BN1850" s="52"/>
      <c r="BO1850" s="52"/>
      <c r="BP1850" s="52"/>
      <c r="BQ1850" s="52"/>
      <c r="BR1850" s="52"/>
      <c r="BS1850" s="52"/>
      <c r="BT1850" s="52"/>
      <c r="BU1850" s="52"/>
      <c r="BV1850" s="52"/>
      <c r="BW1850" s="52"/>
      <c r="BX1850" s="52"/>
      <c r="BY1850" s="52"/>
      <c r="BZ1850" s="52"/>
      <c r="CA1850" s="52"/>
      <c r="CB1850" s="52"/>
      <c r="CC1850" s="52"/>
      <c r="CD1850" s="52"/>
      <c r="CE1850" s="52"/>
      <c r="CF1850" s="52"/>
      <c r="CG1850" s="52"/>
      <c r="CH1850" s="52"/>
      <c r="CI1850" s="52"/>
      <c r="CJ1850" s="52"/>
      <c r="CK1850" s="52"/>
      <c r="CL1850" s="52"/>
      <c r="CM1850" s="52"/>
      <c r="CN1850" s="52"/>
      <c r="CO1850" s="52"/>
      <c r="CP1850" s="52"/>
      <c r="CQ1850" s="52"/>
      <c r="CR1850" s="52"/>
      <c r="CS1850" s="52"/>
      <c r="CT1850" s="52"/>
      <c r="CU1850" s="52"/>
      <c r="CV1850" s="52"/>
      <c r="CW1850" s="52"/>
      <c r="CX1850" s="52"/>
      <c r="CY1850" s="52"/>
      <c r="CZ1850" s="52"/>
      <c r="DA1850" s="52"/>
      <c r="DB1850" s="52"/>
      <c r="DC1850" s="52"/>
      <c r="DD1850" s="52"/>
      <c r="DE1850" s="52"/>
      <c r="DF1850" s="52"/>
      <c r="DG1850" s="52"/>
      <c r="DH1850" s="52"/>
      <c r="DI1850" s="52"/>
      <c r="DJ1850" s="52"/>
      <c r="DK1850" s="52"/>
      <c r="DL1850" s="52"/>
      <c r="DM1850" s="52"/>
      <c r="DN1850" s="52"/>
      <c r="DO1850" s="52"/>
      <c r="DP1850" s="52"/>
      <c r="DQ1850" s="52"/>
      <c r="DR1850" s="52"/>
      <c r="DS1850" s="52"/>
      <c r="DT1850" s="52"/>
      <c r="DU1850" s="52"/>
      <c r="DV1850" s="52"/>
      <c r="DW1850" s="52"/>
      <c r="DX1850" s="52"/>
      <c r="DY1850" s="52"/>
    </row>
    <row r="1851" spans="1:129" x14ac:dyDescent="0.25">
      <c r="D1851" s="23">
        <v>1000</v>
      </c>
      <c r="E1851" s="2">
        <v>12</v>
      </c>
      <c r="F1851" s="2"/>
      <c r="G1851" s="10">
        <f>D1851/E1851</f>
        <v>83.333333333333329</v>
      </c>
      <c r="I1851" s="52"/>
      <c r="J1851" s="103"/>
      <c r="K1851" s="55"/>
      <c r="L1851" s="52"/>
      <c r="M1851" s="55"/>
      <c r="N1851" s="52"/>
      <c r="O1851" s="52"/>
      <c r="P1851" s="95"/>
      <c r="Q1851" s="52"/>
      <c r="R1851" s="52"/>
      <c r="S1851" s="52"/>
      <c r="T1851" s="52"/>
      <c r="U1851" s="52"/>
      <c r="V1851" s="52"/>
      <c r="W1851" s="52"/>
      <c r="X1851" s="52"/>
      <c r="Y1851" s="52"/>
      <c r="Z1851" s="52"/>
      <c r="AA1851" s="52"/>
      <c r="AB1851" s="52"/>
      <c r="AC1851" s="52"/>
      <c r="AD1851" s="52"/>
      <c r="AE1851" s="52"/>
      <c r="AF1851" s="52"/>
      <c r="AG1851" s="52"/>
      <c r="AH1851" s="52"/>
      <c r="AI1851" s="52"/>
      <c r="AJ1851" s="52"/>
      <c r="AK1851" s="52"/>
      <c r="AL1851" s="52"/>
      <c r="AM1851" s="52"/>
      <c r="AN1851" s="52"/>
      <c r="AO1851" s="52"/>
      <c r="AP1851" s="52"/>
      <c r="AQ1851" s="52"/>
      <c r="AR1851" s="52"/>
      <c r="AS1851" s="52"/>
      <c r="AT1851" s="52"/>
      <c r="AU1851" s="52"/>
      <c r="AV1851" s="52"/>
      <c r="AW1851" s="52"/>
      <c r="AX1851" s="52"/>
      <c r="AY1851" s="52"/>
      <c r="AZ1851" s="52"/>
      <c r="BA1851" s="52"/>
      <c r="BB1851" s="52"/>
      <c r="BC1851" s="52"/>
      <c r="BD1851" s="52"/>
      <c r="BE1851" s="52"/>
      <c r="BF1851" s="52"/>
      <c r="BG1851" s="52"/>
      <c r="BH1851" s="52"/>
      <c r="BI1851" s="52"/>
      <c r="BJ1851" s="52"/>
      <c r="BK1851" s="52"/>
      <c r="BL1851" s="52"/>
      <c r="BM1851" s="52"/>
      <c r="BN1851" s="52"/>
      <c r="BO1851" s="52"/>
      <c r="BP1851" s="52"/>
      <c r="BQ1851" s="52"/>
      <c r="BR1851" s="52"/>
      <c r="BS1851" s="52"/>
      <c r="BT1851" s="52"/>
      <c r="BU1851" s="52"/>
      <c r="BV1851" s="52"/>
      <c r="BW1851" s="52"/>
      <c r="BX1851" s="52"/>
      <c r="BY1851" s="52"/>
      <c r="BZ1851" s="52"/>
      <c r="CA1851" s="52"/>
      <c r="CB1851" s="52"/>
      <c r="CC1851" s="52"/>
      <c r="CD1851" s="52"/>
      <c r="CE1851" s="52"/>
      <c r="CF1851" s="52"/>
      <c r="CG1851" s="52"/>
      <c r="CH1851" s="52"/>
      <c r="CI1851" s="52"/>
      <c r="CJ1851" s="52"/>
      <c r="CK1851" s="52"/>
      <c r="CL1851" s="52"/>
      <c r="CM1851" s="52"/>
      <c r="CN1851" s="52"/>
      <c r="CO1851" s="52"/>
      <c r="CP1851" s="52"/>
      <c r="CQ1851" s="52"/>
      <c r="CR1851" s="52"/>
      <c r="CS1851" s="52"/>
      <c r="CT1851" s="52"/>
      <c r="CU1851" s="52"/>
      <c r="CV1851" s="52"/>
      <c r="CW1851" s="52"/>
      <c r="CX1851" s="52"/>
      <c r="CY1851" s="52"/>
      <c r="CZ1851" s="52"/>
      <c r="DA1851" s="52"/>
      <c r="DB1851" s="52"/>
      <c r="DC1851" s="52"/>
      <c r="DD1851" s="52"/>
      <c r="DE1851" s="52"/>
      <c r="DF1851" s="52"/>
      <c r="DG1851" s="52"/>
      <c r="DH1851" s="52"/>
      <c r="DI1851" s="52"/>
      <c r="DJ1851" s="52"/>
      <c r="DK1851" s="52"/>
      <c r="DL1851" s="52"/>
      <c r="DM1851" s="52"/>
      <c r="DN1851" s="52"/>
      <c r="DO1851" s="52"/>
      <c r="DP1851" s="52"/>
      <c r="DQ1851" s="52"/>
      <c r="DR1851" s="52"/>
      <c r="DS1851" s="52"/>
      <c r="DT1851" s="52"/>
      <c r="DU1851" s="52"/>
      <c r="DV1851" s="52"/>
      <c r="DW1851" s="52"/>
      <c r="DX1851" s="52"/>
      <c r="DY1851" s="52"/>
    </row>
    <row r="1852" spans="1:129" x14ac:dyDescent="0.25">
      <c r="B1852" s="3" t="s">
        <v>1</v>
      </c>
      <c r="C1852" s="3"/>
      <c r="D1852" s="4" t="s">
        <v>2</v>
      </c>
      <c r="E1852" s="11"/>
      <c r="F1852" s="12" t="s">
        <v>3</v>
      </c>
      <c r="G1852" s="10"/>
      <c r="I1852" s="52"/>
      <c r="J1852" s="103"/>
      <c r="K1852" s="55"/>
      <c r="L1852" s="52"/>
      <c r="M1852" s="55"/>
      <c r="N1852" s="52"/>
      <c r="O1852" s="52"/>
      <c r="P1852" s="95"/>
      <c r="Q1852" s="52"/>
      <c r="R1852" s="52"/>
      <c r="S1852" s="52"/>
      <c r="T1852" s="52"/>
      <c r="U1852" s="52"/>
      <c r="V1852" s="52"/>
      <c r="W1852" s="52"/>
      <c r="X1852" s="52"/>
      <c r="Y1852" s="52"/>
      <c r="Z1852" s="52"/>
      <c r="AA1852" s="52"/>
      <c r="AB1852" s="52"/>
      <c r="AC1852" s="52"/>
      <c r="AD1852" s="52"/>
      <c r="AE1852" s="52"/>
      <c r="AF1852" s="52"/>
      <c r="AG1852" s="52"/>
      <c r="AH1852" s="52"/>
      <c r="AI1852" s="52"/>
      <c r="AJ1852" s="52"/>
      <c r="AK1852" s="52"/>
      <c r="AL1852" s="52"/>
      <c r="AM1852" s="52"/>
      <c r="AN1852" s="52"/>
      <c r="AO1852" s="52"/>
      <c r="AP1852" s="52"/>
      <c r="AQ1852" s="52"/>
      <c r="AR1852" s="52"/>
      <c r="AS1852" s="52"/>
      <c r="AT1852" s="52"/>
      <c r="AU1852" s="52"/>
      <c r="AV1852" s="52"/>
      <c r="AW1852" s="52"/>
      <c r="AX1852" s="52"/>
      <c r="AY1852" s="52"/>
      <c r="AZ1852" s="52"/>
      <c r="BA1852" s="52"/>
      <c r="BB1852" s="52"/>
      <c r="BC1852" s="52"/>
      <c r="BD1852" s="52"/>
      <c r="BE1852" s="52"/>
      <c r="BF1852" s="52"/>
      <c r="BG1852" s="52"/>
      <c r="BH1852" s="52"/>
      <c r="BI1852" s="52"/>
      <c r="BJ1852" s="52"/>
      <c r="BK1852" s="52"/>
      <c r="BL1852" s="52"/>
      <c r="BM1852" s="52"/>
      <c r="BN1852" s="52"/>
      <c r="BO1852" s="52"/>
      <c r="BP1852" s="52"/>
      <c r="BQ1852" s="52"/>
      <c r="BR1852" s="52"/>
      <c r="BS1852" s="52"/>
      <c r="BT1852" s="52"/>
      <c r="BU1852" s="52"/>
      <c r="BV1852" s="52"/>
      <c r="BW1852" s="52"/>
      <c r="BX1852" s="52"/>
      <c r="BY1852" s="52"/>
      <c r="BZ1852" s="52"/>
      <c r="CA1852" s="52"/>
      <c r="CB1852" s="52"/>
      <c r="CC1852" s="52"/>
      <c r="CD1852" s="52"/>
      <c r="CE1852" s="52"/>
      <c r="CF1852" s="52"/>
      <c r="CG1852" s="52"/>
      <c r="CH1852" s="52"/>
      <c r="CI1852" s="52"/>
      <c r="CJ1852" s="52"/>
      <c r="CK1852" s="52"/>
      <c r="CL1852" s="52"/>
      <c r="CM1852" s="52"/>
      <c r="CN1852" s="52"/>
      <c r="CO1852" s="52"/>
      <c r="CP1852" s="52"/>
      <c r="CQ1852" s="52"/>
      <c r="CR1852" s="52"/>
      <c r="CS1852" s="52"/>
      <c r="CT1852" s="52"/>
      <c r="CU1852" s="52"/>
      <c r="CV1852" s="52"/>
      <c r="CW1852" s="52"/>
      <c r="CX1852" s="52"/>
      <c r="CY1852" s="52"/>
      <c r="CZ1852" s="52"/>
      <c r="DA1852" s="52"/>
      <c r="DB1852" s="52"/>
      <c r="DC1852" s="52"/>
      <c r="DD1852" s="52"/>
      <c r="DE1852" s="52"/>
      <c r="DF1852" s="52"/>
      <c r="DG1852" s="52"/>
      <c r="DH1852" s="52"/>
      <c r="DI1852" s="52"/>
      <c r="DJ1852" s="52"/>
      <c r="DK1852" s="52"/>
      <c r="DL1852" s="52"/>
      <c r="DM1852" s="52"/>
      <c r="DN1852" s="52"/>
      <c r="DO1852" s="52"/>
      <c r="DP1852" s="52"/>
      <c r="DQ1852" s="52"/>
      <c r="DR1852" s="52"/>
      <c r="DS1852" s="52"/>
      <c r="DT1852" s="52"/>
      <c r="DU1852" s="52"/>
      <c r="DV1852" s="52"/>
      <c r="DW1852" s="52"/>
      <c r="DX1852" s="52"/>
      <c r="DY1852" s="52"/>
    </row>
    <row r="1853" spans="1:129" x14ac:dyDescent="0.25">
      <c r="A1853" s="19" t="s">
        <v>4</v>
      </c>
      <c r="B1853" s="5">
        <v>83</v>
      </c>
      <c r="D1853" s="5">
        <f>B1853-F1853</f>
        <v>83</v>
      </c>
      <c r="F1853" s="5">
        <f>SUM(J1853:AP1853)</f>
        <v>0</v>
      </c>
      <c r="I1853" s="52"/>
      <c r="J1853" s="103"/>
      <c r="K1853" s="55"/>
      <c r="L1853" s="52"/>
      <c r="M1853" s="55"/>
      <c r="N1853" s="52"/>
      <c r="O1853" s="52"/>
      <c r="P1853" s="95"/>
      <c r="Q1853" s="52"/>
      <c r="R1853" s="52"/>
      <c r="S1853" s="52"/>
      <c r="T1853" s="52"/>
      <c r="U1853" s="52"/>
      <c r="V1853" s="52"/>
      <c r="W1853" s="52"/>
      <c r="X1853" s="52"/>
      <c r="Y1853" s="52"/>
      <c r="Z1853" s="52"/>
      <c r="AA1853" s="52"/>
      <c r="AB1853" s="52"/>
      <c r="AC1853" s="52"/>
      <c r="AD1853" s="52"/>
      <c r="AE1853" s="52"/>
      <c r="AF1853" s="52"/>
      <c r="AG1853" s="52"/>
      <c r="AH1853" s="52"/>
      <c r="AI1853" s="52"/>
      <c r="AJ1853" s="52"/>
      <c r="AK1853" s="52"/>
      <c r="AL1853" s="52"/>
      <c r="AM1853" s="52"/>
      <c r="AN1853" s="52"/>
      <c r="AO1853" s="52"/>
      <c r="AP1853" s="52"/>
      <c r="AQ1853" s="52"/>
      <c r="AR1853" s="52"/>
      <c r="AS1853" s="52"/>
      <c r="AT1853" s="52"/>
      <c r="AU1853" s="52"/>
      <c r="AV1853" s="52"/>
      <c r="AW1853" s="52"/>
      <c r="AX1853" s="52"/>
      <c r="AY1853" s="52"/>
      <c r="AZ1853" s="52"/>
      <c r="BA1853" s="52"/>
      <c r="BB1853" s="52"/>
      <c r="BC1853" s="52"/>
      <c r="BD1853" s="52"/>
      <c r="BE1853" s="52"/>
      <c r="BF1853" s="52"/>
      <c r="BG1853" s="52"/>
      <c r="BH1853" s="52"/>
      <c r="BI1853" s="52"/>
      <c r="BJ1853" s="52"/>
      <c r="BK1853" s="52"/>
      <c r="BL1853" s="52"/>
      <c r="BM1853" s="52"/>
      <c r="BN1853" s="52"/>
      <c r="BO1853" s="52"/>
      <c r="BP1853" s="52"/>
      <c r="BQ1853" s="52"/>
      <c r="BR1853" s="52"/>
      <c r="BS1853" s="52"/>
      <c r="BT1853" s="52"/>
      <c r="BU1853" s="52"/>
      <c r="BV1853" s="52"/>
      <c r="BW1853" s="52"/>
      <c r="BX1853" s="52"/>
      <c r="BY1853" s="52"/>
      <c r="BZ1853" s="52"/>
      <c r="CA1853" s="52"/>
      <c r="CB1853" s="52"/>
      <c r="CC1853" s="52"/>
      <c r="CD1853" s="52"/>
      <c r="CE1853" s="52"/>
      <c r="CF1853" s="52"/>
      <c r="CG1853" s="52"/>
      <c r="CH1853" s="52"/>
      <c r="CI1853" s="52"/>
      <c r="CJ1853" s="52"/>
      <c r="CK1853" s="52"/>
      <c r="CL1853" s="52"/>
      <c r="CM1853" s="52"/>
      <c r="CN1853" s="52"/>
      <c r="CO1853" s="52"/>
      <c r="CP1853" s="52"/>
      <c r="CQ1853" s="52"/>
      <c r="CR1853" s="52"/>
      <c r="CS1853" s="52"/>
      <c r="CT1853" s="52"/>
      <c r="CU1853" s="52"/>
      <c r="CV1853" s="52"/>
      <c r="CW1853" s="52"/>
      <c r="CX1853" s="52"/>
      <c r="CY1853" s="52"/>
      <c r="CZ1853" s="52"/>
      <c r="DA1853" s="52"/>
      <c r="DB1853" s="52"/>
      <c r="DC1853" s="52"/>
      <c r="DD1853" s="52"/>
      <c r="DE1853" s="52"/>
      <c r="DF1853" s="52"/>
      <c r="DG1853" s="52"/>
      <c r="DH1853" s="52"/>
      <c r="DI1853" s="52"/>
      <c r="DJ1853" s="52"/>
      <c r="DK1853" s="52"/>
      <c r="DL1853" s="52"/>
      <c r="DM1853" s="52"/>
      <c r="DN1853" s="52"/>
      <c r="DO1853" s="52"/>
      <c r="DP1853" s="52"/>
      <c r="DQ1853" s="52"/>
      <c r="DR1853" s="52"/>
      <c r="DS1853" s="52"/>
      <c r="DT1853" s="52"/>
      <c r="DU1853" s="52"/>
      <c r="DV1853" s="52"/>
      <c r="DW1853" s="52"/>
      <c r="DX1853" s="52"/>
      <c r="DY1853" s="52"/>
    </row>
    <row r="1854" spans="1:129" x14ac:dyDescent="0.25">
      <c r="A1854" s="19" t="s">
        <v>5</v>
      </c>
      <c r="B1854" s="5">
        <v>83</v>
      </c>
      <c r="D1854" s="5">
        <f t="shared" ref="D1854:D1864" si="285">B1854-F1854</f>
        <v>83</v>
      </c>
      <c r="F1854" s="5">
        <f t="shared" ref="F1854:F1864" si="286">SUM(J1854:AP1854)</f>
        <v>0</v>
      </c>
      <c r="I1854" s="52"/>
      <c r="J1854" s="103"/>
      <c r="K1854" s="55"/>
      <c r="L1854" s="52"/>
      <c r="M1854" s="55"/>
      <c r="N1854" s="52"/>
      <c r="O1854" s="52"/>
      <c r="P1854" s="95"/>
      <c r="Q1854" s="52"/>
      <c r="R1854" s="52"/>
      <c r="S1854" s="52"/>
      <c r="T1854" s="52"/>
      <c r="U1854" s="52"/>
      <c r="V1854" s="52"/>
      <c r="W1854" s="52"/>
      <c r="X1854" s="52"/>
      <c r="Y1854" s="52"/>
      <c r="Z1854" s="52"/>
      <c r="AA1854" s="52"/>
      <c r="AB1854" s="52"/>
      <c r="AC1854" s="52"/>
      <c r="AD1854" s="52"/>
      <c r="AE1854" s="52"/>
      <c r="AF1854" s="52"/>
      <c r="AG1854" s="52"/>
      <c r="AH1854" s="52"/>
      <c r="AI1854" s="52"/>
      <c r="AJ1854" s="52"/>
      <c r="AK1854" s="52"/>
      <c r="AL1854" s="52"/>
      <c r="AM1854" s="52"/>
      <c r="AN1854" s="52"/>
      <c r="AO1854" s="52"/>
      <c r="AP1854" s="52"/>
      <c r="AQ1854" s="52"/>
      <c r="AR1854" s="52"/>
      <c r="AS1854" s="52"/>
      <c r="AT1854" s="52"/>
      <c r="AU1854" s="52"/>
      <c r="AV1854" s="52"/>
      <c r="AW1854" s="52"/>
      <c r="AX1854" s="52"/>
      <c r="AY1854" s="52"/>
      <c r="AZ1854" s="52"/>
      <c r="BA1854" s="52"/>
      <c r="BB1854" s="52"/>
      <c r="BC1854" s="52"/>
      <c r="BD1854" s="52"/>
      <c r="BE1854" s="52"/>
      <c r="BF1854" s="52"/>
      <c r="BG1854" s="52"/>
      <c r="BH1854" s="52"/>
      <c r="BI1854" s="52"/>
      <c r="BJ1854" s="52"/>
      <c r="BK1854" s="52"/>
      <c r="BL1854" s="52"/>
      <c r="BM1854" s="52"/>
      <c r="BN1854" s="52"/>
      <c r="BO1854" s="52"/>
      <c r="BP1854" s="52"/>
      <c r="BQ1854" s="52"/>
      <c r="BR1854" s="52"/>
      <c r="BS1854" s="52"/>
      <c r="BT1854" s="52"/>
      <c r="BU1854" s="52"/>
      <c r="BV1854" s="52"/>
      <c r="BW1854" s="52"/>
      <c r="BX1854" s="52"/>
      <c r="BY1854" s="52"/>
      <c r="BZ1854" s="52"/>
      <c r="CA1854" s="52"/>
      <c r="CB1854" s="52"/>
      <c r="CC1854" s="52"/>
      <c r="CD1854" s="52"/>
      <c r="CE1854" s="52"/>
      <c r="CF1854" s="52"/>
      <c r="CG1854" s="52"/>
      <c r="CH1854" s="52"/>
      <c r="CI1854" s="52"/>
      <c r="CJ1854" s="52"/>
      <c r="CK1854" s="52"/>
      <c r="CL1854" s="52"/>
      <c r="CM1854" s="52"/>
      <c r="CN1854" s="52"/>
      <c r="CO1854" s="52"/>
      <c r="CP1854" s="52"/>
      <c r="CQ1854" s="52"/>
      <c r="CR1854" s="52"/>
      <c r="CS1854" s="52"/>
      <c r="CT1854" s="52"/>
      <c r="CU1854" s="52"/>
      <c r="CV1854" s="52"/>
      <c r="CW1854" s="52"/>
      <c r="CX1854" s="52"/>
      <c r="CY1854" s="52"/>
      <c r="CZ1854" s="52"/>
      <c r="DA1854" s="52"/>
      <c r="DB1854" s="52"/>
      <c r="DC1854" s="52"/>
      <c r="DD1854" s="52"/>
      <c r="DE1854" s="52"/>
      <c r="DF1854" s="52"/>
      <c r="DG1854" s="52"/>
      <c r="DH1854" s="52"/>
      <c r="DI1854" s="52"/>
      <c r="DJ1854" s="52"/>
      <c r="DK1854" s="52"/>
      <c r="DL1854" s="52"/>
      <c r="DM1854" s="52"/>
      <c r="DN1854" s="52"/>
      <c r="DO1854" s="52"/>
      <c r="DP1854" s="52"/>
      <c r="DQ1854" s="52"/>
      <c r="DR1854" s="52"/>
      <c r="DS1854" s="52"/>
      <c r="DT1854" s="52"/>
      <c r="DU1854" s="52"/>
      <c r="DV1854" s="52"/>
      <c r="DW1854" s="52"/>
      <c r="DX1854" s="52"/>
      <c r="DY1854" s="52"/>
    </row>
    <row r="1855" spans="1:129" x14ac:dyDescent="0.25">
      <c r="A1855" s="19" t="s">
        <v>6</v>
      </c>
      <c r="B1855" s="5">
        <v>83</v>
      </c>
      <c r="D1855" s="5">
        <f t="shared" si="285"/>
        <v>83</v>
      </c>
      <c r="F1855" s="5">
        <f t="shared" si="286"/>
        <v>0</v>
      </c>
      <c r="I1855" s="52"/>
      <c r="J1855" s="103"/>
      <c r="K1855" s="55"/>
      <c r="L1855" s="52"/>
      <c r="M1855" s="55"/>
      <c r="N1855" s="52"/>
      <c r="O1855" s="52"/>
      <c r="P1855" s="95"/>
      <c r="Q1855" s="52"/>
      <c r="R1855" s="52"/>
      <c r="S1855" s="52"/>
      <c r="T1855" s="52"/>
      <c r="U1855" s="52"/>
      <c r="V1855" s="52"/>
      <c r="W1855" s="52"/>
      <c r="X1855" s="52"/>
      <c r="Y1855" s="52"/>
      <c r="Z1855" s="52"/>
      <c r="AA1855" s="52"/>
      <c r="AB1855" s="52"/>
      <c r="AC1855" s="52"/>
      <c r="AD1855" s="52"/>
      <c r="AE1855" s="52"/>
      <c r="AF1855" s="52"/>
      <c r="AG1855" s="52"/>
      <c r="AH1855" s="52"/>
      <c r="AI1855" s="52"/>
      <c r="AJ1855" s="52"/>
      <c r="AK1855" s="52"/>
      <c r="AL1855" s="52"/>
      <c r="AM1855" s="52"/>
      <c r="AN1855" s="52"/>
      <c r="AO1855" s="52"/>
      <c r="AP1855" s="52"/>
      <c r="AQ1855" s="52"/>
      <c r="AR1855" s="52"/>
      <c r="AS1855" s="52"/>
      <c r="AT1855" s="52"/>
      <c r="AU1855" s="52"/>
      <c r="AV1855" s="52"/>
      <c r="AW1855" s="52"/>
      <c r="AX1855" s="52"/>
      <c r="AY1855" s="52"/>
      <c r="AZ1855" s="52"/>
      <c r="BA1855" s="52"/>
      <c r="BB1855" s="52"/>
      <c r="BC1855" s="52"/>
      <c r="BD1855" s="52"/>
      <c r="BE1855" s="52"/>
      <c r="BF1855" s="52"/>
      <c r="BG1855" s="52"/>
      <c r="BH1855" s="52"/>
      <c r="BI1855" s="52"/>
      <c r="BJ1855" s="52"/>
      <c r="BK1855" s="52"/>
      <c r="BL1855" s="52"/>
      <c r="BM1855" s="52"/>
      <c r="BN1855" s="52"/>
      <c r="BO1855" s="52"/>
      <c r="BP1855" s="52"/>
      <c r="BQ1855" s="52"/>
      <c r="BR1855" s="52"/>
      <c r="BS1855" s="52"/>
      <c r="BT1855" s="52"/>
      <c r="BU1855" s="52"/>
      <c r="BV1855" s="52"/>
      <c r="BW1855" s="52"/>
      <c r="BX1855" s="52"/>
      <c r="BY1855" s="52"/>
      <c r="BZ1855" s="52"/>
      <c r="CA1855" s="52"/>
      <c r="CB1855" s="52"/>
      <c r="CC1855" s="52"/>
      <c r="CD1855" s="52"/>
      <c r="CE1855" s="52"/>
      <c r="CF1855" s="52"/>
      <c r="CG1855" s="52"/>
      <c r="CH1855" s="52"/>
      <c r="CI1855" s="52"/>
      <c r="CJ1855" s="52"/>
      <c r="CK1855" s="52"/>
      <c r="CL1855" s="52"/>
      <c r="CM1855" s="52"/>
      <c r="CN1855" s="52"/>
      <c r="CO1855" s="52"/>
      <c r="CP1855" s="52"/>
      <c r="CQ1855" s="52"/>
      <c r="CR1855" s="52"/>
      <c r="CS1855" s="52"/>
      <c r="CT1855" s="52"/>
      <c r="CU1855" s="52"/>
      <c r="CV1855" s="52"/>
      <c r="CW1855" s="52"/>
      <c r="CX1855" s="52"/>
      <c r="CY1855" s="52"/>
      <c r="CZ1855" s="52"/>
      <c r="DA1855" s="52"/>
      <c r="DB1855" s="52"/>
      <c r="DC1855" s="52"/>
      <c r="DD1855" s="52"/>
      <c r="DE1855" s="52"/>
      <c r="DF1855" s="52"/>
      <c r="DG1855" s="52"/>
      <c r="DH1855" s="52"/>
      <c r="DI1855" s="52"/>
      <c r="DJ1855" s="52"/>
      <c r="DK1855" s="52"/>
      <c r="DL1855" s="52"/>
      <c r="DM1855" s="52"/>
      <c r="DN1855" s="52"/>
      <c r="DO1855" s="52"/>
      <c r="DP1855" s="52"/>
      <c r="DQ1855" s="52"/>
      <c r="DR1855" s="52"/>
      <c r="DS1855" s="52"/>
      <c r="DT1855" s="52"/>
      <c r="DU1855" s="52"/>
      <c r="DV1855" s="52"/>
      <c r="DW1855" s="52"/>
      <c r="DX1855" s="52"/>
      <c r="DY1855" s="52"/>
    </row>
    <row r="1856" spans="1:129" x14ac:dyDescent="0.25">
      <c r="A1856" s="19" t="s">
        <v>7</v>
      </c>
      <c r="B1856" s="5">
        <v>83</v>
      </c>
      <c r="D1856" s="5">
        <f t="shared" si="285"/>
        <v>83</v>
      </c>
      <c r="F1856" s="5">
        <f t="shared" si="286"/>
        <v>0</v>
      </c>
      <c r="I1856" s="52"/>
      <c r="J1856" s="103"/>
      <c r="K1856" s="55"/>
      <c r="L1856" s="52"/>
      <c r="M1856" s="55"/>
      <c r="N1856" s="52"/>
      <c r="O1856" s="52"/>
      <c r="P1856" s="95"/>
      <c r="Q1856" s="52"/>
      <c r="R1856" s="52"/>
      <c r="S1856" s="52"/>
      <c r="T1856" s="52"/>
      <c r="U1856" s="52"/>
      <c r="V1856" s="52"/>
      <c r="W1856" s="52"/>
      <c r="X1856" s="52"/>
      <c r="Y1856" s="52"/>
      <c r="Z1856" s="52"/>
      <c r="AA1856" s="52"/>
      <c r="AB1856" s="52"/>
      <c r="AC1856" s="52"/>
      <c r="AD1856" s="52"/>
      <c r="AE1856" s="52"/>
      <c r="AF1856" s="52"/>
      <c r="AG1856" s="52"/>
      <c r="AH1856" s="52"/>
      <c r="AI1856" s="52"/>
      <c r="AJ1856" s="52"/>
      <c r="AK1856" s="52"/>
      <c r="AL1856" s="52"/>
      <c r="AM1856" s="52"/>
      <c r="AN1856" s="52"/>
      <c r="AO1856" s="52"/>
      <c r="AP1856" s="52"/>
      <c r="AQ1856" s="52"/>
      <c r="AR1856" s="52"/>
      <c r="AS1856" s="52"/>
      <c r="AT1856" s="52"/>
      <c r="AU1856" s="52"/>
      <c r="AV1856" s="52"/>
      <c r="AW1856" s="52"/>
      <c r="AX1856" s="52"/>
      <c r="AY1856" s="52"/>
      <c r="AZ1856" s="52"/>
      <c r="BA1856" s="52"/>
      <c r="BB1856" s="52"/>
      <c r="BC1856" s="52"/>
      <c r="BD1856" s="52"/>
      <c r="BE1856" s="52"/>
      <c r="BF1856" s="52"/>
      <c r="BG1856" s="52"/>
      <c r="BH1856" s="52"/>
      <c r="BI1856" s="52"/>
      <c r="BJ1856" s="52"/>
      <c r="BK1856" s="52"/>
      <c r="BL1856" s="52"/>
      <c r="BM1856" s="52"/>
      <c r="BN1856" s="52"/>
      <c r="BO1856" s="52"/>
      <c r="BP1856" s="52"/>
      <c r="BQ1856" s="52"/>
      <c r="BR1856" s="52"/>
      <c r="BS1856" s="52"/>
      <c r="BT1856" s="52"/>
      <c r="BU1856" s="52"/>
      <c r="BV1856" s="52"/>
      <c r="BW1856" s="52"/>
      <c r="BX1856" s="52"/>
      <c r="BY1856" s="52"/>
      <c r="BZ1856" s="52"/>
      <c r="CA1856" s="52"/>
      <c r="CB1856" s="52"/>
      <c r="CC1856" s="52"/>
      <c r="CD1856" s="52"/>
      <c r="CE1856" s="52"/>
      <c r="CF1856" s="52"/>
      <c r="CG1856" s="52"/>
      <c r="CH1856" s="52"/>
      <c r="CI1856" s="52"/>
      <c r="CJ1856" s="52"/>
      <c r="CK1856" s="52"/>
      <c r="CL1856" s="52"/>
      <c r="CM1856" s="52"/>
      <c r="CN1856" s="52"/>
      <c r="CO1856" s="52"/>
      <c r="CP1856" s="52"/>
      <c r="CQ1856" s="52"/>
      <c r="CR1856" s="52"/>
      <c r="CS1856" s="52"/>
      <c r="CT1856" s="52"/>
      <c r="CU1856" s="52"/>
      <c r="CV1856" s="52"/>
      <c r="CW1856" s="52"/>
      <c r="CX1856" s="52"/>
      <c r="CY1856" s="52"/>
      <c r="CZ1856" s="52"/>
      <c r="DA1856" s="52"/>
      <c r="DB1856" s="52"/>
      <c r="DC1856" s="52"/>
      <c r="DD1856" s="52"/>
      <c r="DE1856" s="52"/>
      <c r="DF1856" s="52"/>
      <c r="DG1856" s="52"/>
      <c r="DH1856" s="52"/>
      <c r="DI1856" s="52"/>
      <c r="DJ1856" s="52"/>
      <c r="DK1856" s="52"/>
      <c r="DL1856" s="52"/>
      <c r="DM1856" s="52"/>
      <c r="DN1856" s="52"/>
      <c r="DO1856" s="52"/>
      <c r="DP1856" s="52"/>
      <c r="DQ1856" s="52"/>
      <c r="DR1856" s="52"/>
      <c r="DS1856" s="52"/>
      <c r="DT1856" s="52"/>
      <c r="DU1856" s="52"/>
      <c r="DV1856" s="52"/>
      <c r="DW1856" s="52"/>
      <c r="DX1856" s="52"/>
      <c r="DY1856" s="52"/>
    </row>
    <row r="1857" spans="1:129" x14ac:dyDescent="0.25">
      <c r="A1857" s="19" t="s">
        <v>55</v>
      </c>
      <c r="B1857" s="5">
        <v>83</v>
      </c>
      <c r="D1857" s="5">
        <f t="shared" si="285"/>
        <v>83</v>
      </c>
      <c r="F1857" s="5">
        <f>SUM(J1857:AP1857)</f>
        <v>0</v>
      </c>
      <c r="I1857" s="52"/>
      <c r="J1857" s="103"/>
      <c r="K1857" s="55"/>
      <c r="L1857" s="52"/>
      <c r="M1857" s="55"/>
      <c r="N1857" s="52"/>
      <c r="O1857" s="52"/>
      <c r="P1857" s="95"/>
      <c r="Q1857" s="52"/>
      <c r="R1857" s="52"/>
      <c r="S1857" s="52"/>
      <c r="T1857" s="52"/>
      <c r="U1857" s="52"/>
      <c r="V1857" s="52"/>
      <c r="W1857" s="52"/>
      <c r="X1857" s="52"/>
      <c r="Y1857" s="52"/>
      <c r="Z1857" s="52"/>
      <c r="AA1857" s="52"/>
      <c r="AB1857" s="52"/>
      <c r="AC1857" s="52"/>
      <c r="AD1857" s="52"/>
      <c r="AE1857" s="52"/>
      <c r="AF1857" s="52"/>
      <c r="AG1857" s="52"/>
      <c r="AH1857" s="52"/>
      <c r="AI1857" s="52"/>
      <c r="AJ1857" s="52"/>
      <c r="AK1857" s="52"/>
      <c r="AL1857" s="52"/>
      <c r="AM1857" s="52"/>
      <c r="AN1857" s="52"/>
      <c r="AO1857" s="52"/>
      <c r="AP1857" s="52"/>
      <c r="AQ1857" s="52"/>
      <c r="AR1857" s="52"/>
      <c r="AS1857" s="52"/>
      <c r="AT1857" s="52"/>
      <c r="AU1857" s="52"/>
      <c r="AV1857" s="52"/>
      <c r="AW1857" s="52"/>
      <c r="AX1857" s="52"/>
      <c r="AY1857" s="52"/>
      <c r="AZ1857" s="52"/>
      <c r="BA1857" s="52"/>
      <c r="BB1857" s="52"/>
      <c r="BC1857" s="52"/>
      <c r="BD1857" s="52"/>
      <c r="BE1857" s="52"/>
      <c r="BF1857" s="52"/>
      <c r="BG1857" s="52"/>
      <c r="BH1857" s="52"/>
      <c r="BI1857" s="52"/>
      <c r="BJ1857" s="52"/>
      <c r="BK1857" s="52"/>
      <c r="BL1857" s="52"/>
      <c r="BM1857" s="52"/>
      <c r="BN1857" s="52"/>
      <c r="BO1857" s="52"/>
      <c r="BP1857" s="52"/>
      <c r="BQ1857" s="52"/>
      <c r="BR1857" s="52"/>
      <c r="BS1857" s="52"/>
      <c r="BT1857" s="52"/>
      <c r="BU1857" s="52"/>
      <c r="BV1857" s="52"/>
      <c r="BW1857" s="52"/>
      <c r="BX1857" s="52"/>
      <c r="BY1857" s="52"/>
      <c r="BZ1857" s="52"/>
      <c r="CA1857" s="52"/>
      <c r="CB1857" s="52"/>
      <c r="CC1857" s="52"/>
      <c r="CD1857" s="52"/>
      <c r="CE1857" s="52"/>
      <c r="CF1857" s="52"/>
      <c r="CG1857" s="52"/>
      <c r="CH1857" s="52"/>
      <c r="CI1857" s="52"/>
      <c r="CJ1857" s="52"/>
      <c r="CK1857" s="52"/>
      <c r="CL1857" s="52"/>
      <c r="CM1857" s="52"/>
      <c r="CN1857" s="52"/>
      <c r="CO1857" s="52"/>
      <c r="CP1857" s="52"/>
      <c r="CQ1857" s="52"/>
      <c r="CR1857" s="52"/>
      <c r="CS1857" s="52"/>
      <c r="CT1857" s="52"/>
      <c r="CU1857" s="52"/>
      <c r="CV1857" s="52"/>
      <c r="CW1857" s="52"/>
      <c r="CX1857" s="52"/>
      <c r="CY1857" s="52"/>
      <c r="CZ1857" s="52"/>
      <c r="DA1857" s="52"/>
      <c r="DB1857" s="52"/>
      <c r="DC1857" s="52"/>
      <c r="DD1857" s="52"/>
      <c r="DE1857" s="52"/>
      <c r="DF1857" s="52"/>
      <c r="DG1857" s="52"/>
      <c r="DH1857" s="52"/>
      <c r="DI1857" s="52"/>
      <c r="DJ1857" s="52"/>
      <c r="DK1857" s="52"/>
      <c r="DL1857" s="52"/>
      <c r="DM1857" s="52"/>
      <c r="DN1857" s="52"/>
      <c r="DO1857" s="52"/>
      <c r="DP1857" s="52"/>
      <c r="DQ1857" s="52"/>
      <c r="DR1857" s="52"/>
      <c r="DS1857" s="52"/>
      <c r="DT1857" s="52"/>
      <c r="DU1857" s="52"/>
      <c r="DV1857" s="52"/>
      <c r="DW1857" s="52"/>
      <c r="DX1857" s="52"/>
      <c r="DY1857" s="52"/>
    </row>
    <row r="1858" spans="1:129" x14ac:dyDescent="0.25">
      <c r="A1858" s="19" t="s">
        <v>9</v>
      </c>
      <c r="B1858" s="5">
        <v>83</v>
      </c>
      <c r="D1858" s="5">
        <f t="shared" si="285"/>
        <v>83</v>
      </c>
      <c r="F1858" s="5">
        <f t="shared" si="286"/>
        <v>0</v>
      </c>
      <c r="I1858" s="52"/>
      <c r="J1858" s="103"/>
      <c r="K1858" s="55"/>
      <c r="L1858" s="52"/>
      <c r="M1858" s="55"/>
      <c r="N1858" s="52"/>
      <c r="O1858" s="52"/>
      <c r="P1858" s="95"/>
      <c r="Q1858" s="52"/>
      <c r="R1858" s="52"/>
      <c r="S1858" s="52"/>
      <c r="T1858" s="52"/>
      <c r="U1858" s="52"/>
      <c r="V1858" s="52"/>
      <c r="W1858" s="52"/>
      <c r="X1858" s="52"/>
      <c r="Y1858" s="52"/>
      <c r="Z1858" s="52"/>
      <c r="AA1858" s="52"/>
      <c r="AB1858" s="52"/>
      <c r="AC1858" s="52"/>
      <c r="AD1858" s="52"/>
      <c r="AE1858" s="52"/>
      <c r="AF1858" s="52"/>
      <c r="AG1858" s="52"/>
      <c r="AH1858" s="52"/>
      <c r="AI1858" s="52"/>
      <c r="AJ1858" s="52"/>
      <c r="AK1858" s="52"/>
      <c r="AL1858" s="52"/>
      <c r="AM1858" s="52"/>
      <c r="AN1858" s="52"/>
      <c r="AO1858" s="52"/>
      <c r="AP1858" s="52"/>
      <c r="AQ1858" s="52"/>
      <c r="AR1858" s="52"/>
      <c r="AS1858" s="52"/>
      <c r="AT1858" s="52"/>
      <c r="AU1858" s="52"/>
      <c r="AV1858" s="52"/>
      <c r="AW1858" s="52"/>
      <c r="AX1858" s="52"/>
      <c r="AY1858" s="52"/>
      <c r="AZ1858" s="52"/>
      <c r="BA1858" s="52"/>
      <c r="BB1858" s="52"/>
      <c r="BC1858" s="52"/>
      <c r="BD1858" s="52"/>
      <c r="BE1858" s="52"/>
      <c r="BF1858" s="52"/>
      <c r="BG1858" s="52"/>
      <c r="BH1858" s="52"/>
      <c r="BI1858" s="52"/>
      <c r="BJ1858" s="52"/>
      <c r="BK1858" s="52"/>
      <c r="BL1858" s="52"/>
      <c r="BM1858" s="52"/>
      <c r="BN1858" s="52"/>
      <c r="BO1858" s="52"/>
      <c r="BP1858" s="52"/>
      <c r="BQ1858" s="52"/>
      <c r="BR1858" s="52"/>
      <c r="BS1858" s="52"/>
      <c r="BT1858" s="52"/>
      <c r="BU1858" s="52"/>
      <c r="BV1858" s="52"/>
      <c r="BW1858" s="52"/>
      <c r="BX1858" s="52"/>
      <c r="BY1858" s="52"/>
      <c r="BZ1858" s="52"/>
      <c r="CA1858" s="52"/>
      <c r="CB1858" s="52"/>
      <c r="CC1858" s="52"/>
      <c r="CD1858" s="52"/>
      <c r="CE1858" s="52"/>
      <c r="CF1858" s="52"/>
      <c r="CG1858" s="52"/>
      <c r="CH1858" s="52"/>
      <c r="CI1858" s="52"/>
      <c r="CJ1858" s="52"/>
      <c r="CK1858" s="52"/>
      <c r="CL1858" s="52"/>
      <c r="CM1858" s="52"/>
      <c r="CN1858" s="52"/>
      <c r="CO1858" s="52"/>
      <c r="CP1858" s="52"/>
      <c r="CQ1858" s="52"/>
      <c r="CR1858" s="52"/>
      <c r="CS1858" s="52"/>
      <c r="CT1858" s="52"/>
      <c r="CU1858" s="52"/>
      <c r="CV1858" s="52"/>
      <c r="CW1858" s="52"/>
      <c r="CX1858" s="52"/>
      <c r="CY1858" s="52"/>
      <c r="CZ1858" s="52"/>
      <c r="DA1858" s="52"/>
      <c r="DB1858" s="52"/>
      <c r="DC1858" s="52"/>
      <c r="DD1858" s="52"/>
      <c r="DE1858" s="52"/>
      <c r="DF1858" s="52"/>
      <c r="DG1858" s="52"/>
      <c r="DH1858" s="52"/>
      <c r="DI1858" s="52"/>
      <c r="DJ1858" s="52"/>
      <c r="DK1858" s="52"/>
      <c r="DL1858" s="52"/>
      <c r="DM1858" s="52"/>
      <c r="DN1858" s="52"/>
      <c r="DO1858" s="52"/>
      <c r="DP1858" s="52"/>
      <c r="DQ1858" s="52"/>
      <c r="DR1858" s="52"/>
      <c r="DS1858" s="52"/>
      <c r="DT1858" s="52"/>
      <c r="DU1858" s="52"/>
      <c r="DV1858" s="52"/>
      <c r="DW1858" s="52"/>
      <c r="DX1858" s="52"/>
      <c r="DY1858" s="52"/>
    </row>
    <row r="1859" spans="1:129" x14ac:dyDescent="0.25">
      <c r="A1859" s="19" t="s">
        <v>10</v>
      </c>
      <c r="B1859" s="106">
        <v>83</v>
      </c>
      <c r="D1859" s="5">
        <f t="shared" si="285"/>
        <v>83</v>
      </c>
      <c r="F1859" s="5">
        <f t="shared" si="286"/>
        <v>0</v>
      </c>
      <c r="I1859" s="52"/>
      <c r="J1859" s="103"/>
      <c r="K1859" s="55"/>
      <c r="L1859" s="52"/>
      <c r="M1859" s="55"/>
      <c r="N1859" s="52"/>
      <c r="O1859" s="52"/>
      <c r="P1859" s="95"/>
      <c r="Q1859" s="52"/>
      <c r="R1859" s="52"/>
      <c r="S1859" s="52"/>
      <c r="T1859" s="52"/>
      <c r="U1859" s="52"/>
      <c r="V1859" s="52"/>
      <c r="W1859" s="52"/>
      <c r="X1859" s="52"/>
      <c r="Y1859" s="52"/>
      <c r="Z1859" s="52"/>
      <c r="AA1859" s="52"/>
      <c r="AB1859" s="52"/>
      <c r="AC1859" s="52"/>
      <c r="AD1859" s="52"/>
      <c r="AE1859" s="52"/>
      <c r="AF1859" s="52"/>
      <c r="AG1859" s="52"/>
      <c r="AH1859" s="52"/>
      <c r="AI1859" s="52"/>
      <c r="AJ1859" s="52"/>
      <c r="AK1859" s="52"/>
      <c r="AL1859" s="52"/>
      <c r="AM1859" s="52"/>
      <c r="AN1859" s="52"/>
      <c r="AO1859" s="52"/>
      <c r="AP1859" s="52"/>
      <c r="AQ1859" s="52"/>
      <c r="AR1859" s="52"/>
      <c r="AS1859" s="52"/>
      <c r="AT1859" s="52"/>
      <c r="AU1859" s="52"/>
      <c r="AV1859" s="52"/>
      <c r="AW1859" s="52"/>
      <c r="AX1859" s="52"/>
      <c r="AY1859" s="52"/>
      <c r="AZ1859" s="52"/>
      <c r="BA1859" s="52"/>
      <c r="BB1859" s="52"/>
      <c r="BC1859" s="52"/>
      <c r="BD1859" s="52"/>
      <c r="BE1859" s="52"/>
      <c r="BF1859" s="52"/>
      <c r="BG1859" s="52"/>
      <c r="BH1859" s="52"/>
      <c r="BI1859" s="52"/>
      <c r="BJ1859" s="52"/>
      <c r="BK1859" s="52"/>
      <c r="BL1859" s="52"/>
      <c r="BM1859" s="52"/>
      <c r="BN1859" s="52"/>
      <c r="BO1859" s="52"/>
      <c r="BP1859" s="52"/>
      <c r="BQ1859" s="52"/>
      <c r="BR1859" s="52"/>
      <c r="BS1859" s="52"/>
      <c r="BT1859" s="52"/>
      <c r="BU1859" s="52"/>
      <c r="BV1859" s="52"/>
      <c r="BW1859" s="52"/>
      <c r="BX1859" s="52"/>
      <c r="BY1859" s="52"/>
      <c r="BZ1859" s="52"/>
      <c r="CA1859" s="52"/>
      <c r="CB1859" s="52"/>
      <c r="CC1859" s="52"/>
      <c r="CD1859" s="52"/>
      <c r="CE1859" s="52"/>
      <c r="CF1859" s="52"/>
      <c r="CG1859" s="52"/>
      <c r="CH1859" s="52"/>
      <c r="CI1859" s="52"/>
      <c r="CJ1859" s="52"/>
      <c r="CK1859" s="52"/>
      <c r="CL1859" s="52"/>
      <c r="CM1859" s="52"/>
      <c r="CN1859" s="52"/>
      <c r="CO1859" s="52"/>
      <c r="CP1859" s="52"/>
      <c r="CQ1859" s="52"/>
      <c r="CR1859" s="52"/>
      <c r="CS1859" s="52"/>
      <c r="CT1859" s="52"/>
      <c r="CU1859" s="52"/>
      <c r="CV1859" s="52"/>
      <c r="CW1859" s="52"/>
      <c r="CX1859" s="52"/>
      <c r="CY1859" s="52"/>
      <c r="CZ1859" s="52"/>
      <c r="DA1859" s="52"/>
      <c r="DB1859" s="52"/>
      <c r="DC1859" s="52"/>
      <c r="DD1859" s="52"/>
      <c r="DE1859" s="52"/>
      <c r="DF1859" s="52"/>
      <c r="DG1859" s="52"/>
      <c r="DH1859" s="52"/>
      <c r="DI1859" s="52"/>
      <c r="DJ1859" s="52"/>
      <c r="DK1859" s="52"/>
      <c r="DL1859" s="52"/>
      <c r="DM1859" s="52"/>
      <c r="DN1859" s="52"/>
      <c r="DO1859" s="52"/>
      <c r="DP1859" s="52"/>
      <c r="DQ1859" s="52"/>
      <c r="DR1859" s="52"/>
      <c r="DS1859" s="52"/>
      <c r="DT1859" s="52"/>
      <c r="DU1859" s="52"/>
      <c r="DV1859" s="52"/>
      <c r="DW1859" s="52"/>
      <c r="DX1859" s="52"/>
      <c r="DY1859" s="52"/>
    </row>
    <row r="1860" spans="1:129" x14ac:dyDescent="0.25">
      <c r="A1860" s="19" t="s">
        <v>11</v>
      </c>
      <c r="B1860" s="5">
        <v>83</v>
      </c>
      <c r="D1860" s="5">
        <f t="shared" si="285"/>
        <v>83</v>
      </c>
      <c r="F1860" s="5">
        <f t="shared" si="286"/>
        <v>0</v>
      </c>
      <c r="I1860" s="52"/>
      <c r="J1860" s="103"/>
      <c r="K1860" s="55"/>
      <c r="L1860" s="52"/>
      <c r="M1860" s="55"/>
      <c r="N1860" s="52"/>
      <c r="O1860" s="52"/>
      <c r="P1860" s="95"/>
      <c r="Q1860" s="52"/>
      <c r="R1860" s="52"/>
      <c r="S1860" s="52"/>
      <c r="T1860" s="52"/>
      <c r="U1860" s="52"/>
      <c r="V1860" s="52"/>
      <c r="W1860" s="52"/>
      <c r="X1860" s="52"/>
      <c r="Y1860" s="52"/>
      <c r="Z1860" s="52"/>
      <c r="AA1860" s="52"/>
      <c r="AB1860" s="52"/>
      <c r="AC1860" s="52"/>
      <c r="AD1860" s="52"/>
      <c r="AE1860" s="52"/>
      <c r="AF1860" s="52"/>
      <c r="AG1860" s="52"/>
      <c r="AH1860" s="52"/>
      <c r="AI1860" s="52"/>
      <c r="AJ1860" s="52"/>
      <c r="AK1860" s="52"/>
      <c r="AL1860" s="52"/>
      <c r="AM1860" s="52"/>
      <c r="AN1860" s="52"/>
      <c r="AO1860" s="52"/>
      <c r="AP1860" s="52"/>
      <c r="AQ1860" s="52"/>
      <c r="AR1860" s="52"/>
      <c r="AS1860" s="52"/>
      <c r="AT1860" s="52"/>
      <c r="AU1860" s="52"/>
      <c r="AV1860" s="52"/>
      <c r="AW1860" s="52"/>
      <c r="AX1860" s="52"/>
      <c r="AY1860" s="52"/>
      <c r="AZ1860" s="52"/>
      <c r="BA1860" s="52"/>
      <c r="BB1860" s="52"/>
      <c r="BC1860" s="52"/>
      <c r="BD1860" s="52"/>
      <c r="BE1860" s="52"/>
      <c r="BF1860" s="52"/>
      <c r="BG1860" s="52"/>
      <c r="BH1860" s="52"/>
      <c r="BI1860" s="52"/>
      <c r="BJ1860" s="52"/>
      <c r="BK1860" s="52"/>
      <c r="BL1860" s="52"/>
      <c r="BM1860" s="52"/>
      <c r="BN1860" s="52"/>
      <c r="BO1860" s="52"/>
      <c r="BP1860" s="52"/>
      <c r="BQ1860" s="52"/>
      <c r="BR1860" s="52"/>
      <c r="BS1860" s="52"/>
      <c r="BT1860" s="52"/>
      <c r="BU1860" s="52"/>
      <c r="BV1860" s="52"/>
      <c r="BW1860" s="52"/>
      <c r="BX1860" s="52"/>
      <c r="BY1860" s="52"/>
      <c r="BZ1860" s="52"/>
      <c r="CA1860" s="52"/>
      <c r="CB1860" s="52"/>
      <c r="CC1860" s="52"/>
      <c r="CD1860" s="52"/>
      <c r="CE1860" s="52"/>
      <c r="CF1860" s="52"/>
      <c r="CG1860" s="52"/>
      <c r="CH1860" s="52"/>
      <c r="CI1860" s="52"/>
      <c r="CJ1860" s="52"/>
      <c r="CK1860" s="52"/>
      <c r="CL1860" s="52"/>
      <c r="CM1860" s="52"/>
      <c r="CN1860" s="52"/>
      <c r="CO1860" s="52"/>
      <c r="CP1860" s="52"/>
      <c r="CQ1860" s="52"/>
      <c r="CR1860" s="52"/>
      <c r="CS1860" s="52"/>
      <c r="CT1860" s="52"/>
      <c r="CU1860" s="52"/>
      <c r="CV1860" s="52"/>
      <c r="CW1860" s="52"/>
      <c r="CX1860" s="52"/>
      <c r="CY1860" s="52"/>
      <c r="CZ1860" s="52"/>
      <c r="DA1860" s="52"/>
      <c r="DB1860" s="52"/>
      <c r="DC1860" s="52"/>
      <c r="DD1860" s="52"/>
      <c r="DE1860" s="52"/>
      <c r="DF1860" s="52"/>
      <c r="DG1860" s="52"/>
      <c r="DH1860" s="52"/>
      <c r="DI1860" s="52"/>
      <c r="DJ1860" s="52"/>
      <c r="DK1860" s="52"/>
      <c r="DL1860" s="52"/>
      <c r="DM1860" s="52"/>
      <c r="DN1860" s="52"/>
      <c r="DO1860" s="52"/>
      <c r="DP1860" s="52"/>
      <c r="DQ1860" s="52"/>
      <c r="DR1860" s="52"/>
      <c r="DS1860" s="52"/>
      <c r="DT1860" s="52"/>
      <c r="DU1860" s="52"/>
      <c r="DV1860" s="52"/>
      <c r="DW1860" s="52"/>
      <c r="DX1860" s="52"/>
      <c r="DY1860" s="52"/>
    </row>
    <row r="1861" spans="1:129" x14ac:dyDescent="0.25">
      <c r="A1861" s="19" t="s">
        <v>12</v>
      </c>
      <c r="B1861" s="5">
        <v>84</v>
      </c>
      <c r="D1861" s="5">
        <f t="shared" si="285"/>
        <v>84</v>
      </c>
      <c r="F1861" s="5">
        <f t="shared" si="286"/>
        <v>0</v>
      </c>
      <c r="I1861" s="52"/>
      <c r="J1861" s="103"/>
      <c r="K1861" s="55"/>
      <c r="L1861" s="52"/>
      <c r="M1861" s="55"/>
      <c r="N1861" s="52"/>
      <c r="O1861" s="52"/>
      <c r="P1861" s="95"/>
      <c r="Q1861" s="52"/>
      <c r="R1861" s="52"/>
      <c r="S1861" s="52"/>
      <c r="T1861" s="52"/>
      <c r="U1861" s="52"/>
      <c r="V1861" s="52"/>
      <c r="W1861" s="52"/>
      <c r="X1861" s="52"/>
      <c r="Y1861" s="52"/>
      <c r="Z1861" s="52"/>
      <c r="AA1861" s="52"/>
      <c r="AB1861" s="52"/>
      <c r="AC1861" s="52"/>
      <c r="AD1861" s="52"/>
      <c r="AE1861" s="52"/>
      <c r="AF1861" s="52"/>
      <c r="AG1861" s="52"/>
      <c r="AH1861" s="52"/>
      <c r="AI1861" s="52"/>
      <c r="AJ1861" s="52"/>
      <c r="AK1861" s="52"/>
      <c r="AL1861" s="52"/>
      <c r="AM1861" s="52"/>
      <c r="AN1861" s="52"/>
      <c r="AO1861" s="52"/>
      <c r="AP1861" s="52"/>
      <c r="AQ1861" s="52"/>
      <c r="AR1861" s="52"/>
      <c r="AS1861" s="52"/>
      <c r="AT1861" s="52"/>
      <c r="AU1861" s="52"/>
      <c r="AV1861" s="52"/>
      <c r="AW1861" s="52"/>
      <c r="AX1861" s="52"/>
      <c r="AY1861" s="52"/>
      <c r="AZ1861" s="52"/>
      <c r="BA1861" s="52"/>
      <c r="BB1861" s="52"/>
      <c r="BC1861" s="52"/>
      <c r="BD1861" s="52"/>
      <c r="BE1861" s="52"/>
      <c r="BF1861" s="52"/>
      <c r="BG1861" s="52"/>
      <c r="BH1861" s="52"/>
      <c r="BI1861" s="52"/>
      <c r="BJ1861" s="52"/>
      <c r="BK1861" s="52"/>
      <c r="BL1861" s="52"/>
      <c r="BM1861" s="52"/>
      <c r="BN1861" s="52"/>
      <c r="BO1861" s="52"/>
      <c r="BP1861" s="52"/>
      <c r="BQ1861" s="52"/>
      <c r="BR1861" s="52"/>
      <c r="BS1861" s="52"/>
      <c r="BT1861" s="52"/>
      <c r="BU1861" s="52"/>
      <c r="BV1861" s="52"/>
      <c r="BW1861" s="52"/>
      <c r="BX1861" s="52"/>
      <c r="BY1861" s="52"/>
      <c r="BZ1861" s="52"/>
      <c r="CA1861" s="52"/>
      <c r="CB1861" s="52"/>
      <c r="CC1861" s="52"/>
      <c r="CD1861" s="52"/>
      <c r="CE1861" s="52"/>
      <c r="CF1861" s="52"/>
      <c r="CG1861" s="52"/>
      <c r="CH1861" s="52"/>
      <c r="CI1861" s="52"/>
      <c r="CJ1861" s="52"/>
      <c r="CK1861" s="52"/>
      <c r="CL1861" s="52"/>
      <c r="CM1861" s="52"/>
      <c r="CN1861" s="52"/>
      <c r="CO1861" s="52"/>
      <c r="CP1861" s="52"/>
      <c r="CQ1861" s="52"/>
      <c r="CR1861" s="52"/>
      <c r="CS1861" s="52"/>
      <c r="CT1861" s="52"/>
      <c r="CU1861" s="52"/>
      <c r="CV1861" s="52"/>
      <c r="CW1861" s="52"/>
      <c r="CX1861" s="52"/>
      <c r="CY1861" s="52"/>
      <c r="CZ1861" s="52"/>
      <c r="DA1861" s="52"/>
      <c r="DB1861" s="52"/>
      <c r="DC1861" s="52"/>
      <c r="DD1861" s="52"/>
      <c r="DE1861" s="52"/>
      <c r="DF1861" s="52"/>
      <c r="DG1861" s="52"/>
      <c r="DH1861" s="52"/>
      <c r="DI1861" s="52"/>
      <c r="DJ1861" s="52"/>
      <c r="DK1861" s="52"/>
      <c r="DL1861" s="52"/>
      <c r="DM1861" s="52"/>
      <c r="DN1861" s="52"/>
      <c r="DO1861" s="52"/>
      <c r="DP1861" s="52"/>
      <c r="DQ1861" s="52"/>
      <c r="DR1861" s="52"/>
      <c r="DS1861" s="52"/>
      <c r="DT1861" s="52"/>
      <c r="DU1861" s="52"/>
      <c r="DV1861" s="52"/>
      <c r="DW1861" s="52"/>
      <c r="DX1861" s="52"/>
      <c r="DY1861" s="52"/>
    </row>
    <row r="1862" spans="1:129" x14ac:dyDescent="0.25">
      <c r="A1862" s="19" t="s">
        <v>13</v>
      </c>
      <c r="B1862" s="5">
        <v>84</v>
      </c>
      <c r="D1862" s="5">
        <f t="shared" si="285"/>
        <v>84</v>
      </c>
      <c r="F1862" s="5">
        <f t="shared" si="286"/>
        <v>0</v>
      </c>
      <c r="I1862" s="52"/>
      <c r="J1862" s="103"/>
      <c r="K1862" s="55"/>
      <c r="L1862" s="52"/>
      <c r="M1862" s="55"/>
      <c r="N1862" s="52"/>
      <c r="O1862" s="52"/>
      <c r="P1862" s="95"/>
      <c r="Q1862" s="52"/>
      <c r="R1862" s="52"/>
      <c r="S1862" s="52"/>
      <c r="T1862" s="52"/>
      <c r="U1862" s="52"/>
      <c r="V1862" s="52"/>
      <c r="W1862" s="52"/>
      <c r="X1862" s="52"/>
      <c r="Y1862" s="52"/>
      <c r="Z1862" s="52"/>
      <c r="AA1862" s="52"/>
      <c r="AB1862" s="52"/>
      <c r="AC1862" s="52"/>
      <c r="AD1862" s="52"/>
      <c r="AE1862" s="52"/>
      <c r="AF1862" s="52"/>
      <c r="AG1862" s="52"/>
      <c r="AH1862" s="52"/>
      <c r="AI1862" s="52"/>
      <c r="AJ1862" s="52"/>
      <c r="AK1862" s="52"/>
      <c r="AL1862" s="52"/>
      <c r="AM1862" s="52"/>
      <c r="AN1862" s="52"/>
      <c r="AO1862" s="52"/>
      <c r="AP1862" s="52"/>
      <c r="AQ1862" s="52"/>
      <c r="AR1862" s="52"/>
      <c r="AS1862" s="52"/>
      <c r="AT1862" s="52"/>
      <c r="AU1862" s="52"/>
      <c r="AV1862" s="52"/>
      <c r="AW1862" s="52"/>
      <c r="AX1862" s="52"/>
      <c r="AY1862" s="52"/>
      <c r="AZ1862" s="52"/>
      <c r="BA1862" s="52"/>
      <c r="BB1862" s="52"/>
      <c r="BC1862" s="52"/>
      <c r="BD1862" s="52"/>
      <c r="BE1862" s="52"/>
      <c r="BF1862" s="52"/>
      <c r="BG1862" s="52"/>
      <c r="BH1862" s="52"/>
      <c r="BI1862" s="52"/>
      <c r="BJ1862" s="52"/>
      <c r="BK1862" s="52"/>
      <c r="BL1862" s="52"/>
      <c r="BM1862" s="52"/>
      <c r="BN1862" s="52"/>
      <c r="BO1862" s="52"/>
      <c r="BP1862" s="52"/>
      <c r="BQ1862" s="52"/>
      <c r="BR1862" s="52"/>
      <c r="BS1862" s="52"/>
      <c r="BT1862" s="52"/>
      <c r="BU1862" s="52"/>
      <c r="BV1862" s="52"/>
      <c r="BW1862" s="52"/>
      <c r="BX1862" s="52"/>
      <c r="BY1862" s="52"/>
      <c r="BZ1862" s="52"/>
      <c r="CA1862" s="52"/>
      <c r="CB1862" s="52"/>
      <c r="CC1862" s="52"/>
      <c r="CD1862" s="52"/>
      <c r="CE1862" s="52"/>
      <c r="CF1862" s="52"/>
      <c r="CG1862" s="52"/>
      <c r="CH1862" s="52"/>
      <c r="CI1862" s="52"/>
      <c r="CJ1862" s="52"/>
      <c r="CK1862" s="52"/>
      <c r="CL1862" s="52"/>
      <c r="CM1862" s="52"/>
      <c r="CN1862" s="52"/>
      <c r="CO1862" s="52"/>
      <c r="CP1862" s="52"/>
      <c r="CQ1862" s="52"/>
      <c r="CR1862" s="52"/>
      <c r="CS1862" s="52"/>
      <c r="CT1862" s="52"/>
      <c r="CU1862" s="52"/>
      <c r="CV1862" s="52"/>
      <c r="CW1862" s="52"/>
      <c r="CX1862" s="52"/>
      <c r="CY1862" s="52"/>
      <c r="CZ1862" s="52"/>
      <c r="DA1862" s="52"/>
      <c r="DB1862" s="52"/>
      <c r="DC1862" s="52"/>
      <c r="DD1862" s="52"/>
      <c r="DE1862" s="52"/>
      <c r="DF1862" s="52"/>
      <c r="DG1862" s="52"/>
      <c r="DH1862" s="52"/>
      <c r="DI1862" s="52"/>
      <c r="DJ1862" s="52"/>
      <c r="DK1862" s="52"/>
      <c r="DL1862" s="52"/>
      <c r="DM1862" s="52"/>
      <c r="DN1862" s="52"/>
      <c r="DO1862" s="52"/>
      <c r="DP1862" s="52"/>
      <c r="DQ1862" s="52"/>
      <c r="DR1862" s="52"/>
      <c r="DS1862" s="52"/>
      <c r="DT1862" s="52"/>
      <c r="DU1862" s="52"/>
      <c r="DV1862" s="52"/>
      <c r="DW1862" s="52"/>
      <c r="DX1862" s="52"/>
      <c r="DY1862" s="52"/>
    </row>
    <row r="1863" spans="1:129" x14ac:dyDescent="0.25">
      <c r="A1863" s="19" t="s">
        <v>14</v>
      </c>
      <c r="B1863" s="5">
        <v>84</v>
      </c>
      <c r="D1863" s="5">
        <f t="shared" si="285"/>
        <v>84</v>
      </c>
      <c r="F1863" s="5">
        <f t="shared" si="286"/>
        <v>0</v>
      </c>
      <c r="I1863" s="52"/>
      <c r="J1863" s="103"/>
      <c r="K1863" s="55"/>
      <c r="L1863" s="52"/>
      <c r="M1863" s="55"/>
      <c r="N1863" s="52"/>
      <c r="O1863" s="52"/>
      <c r="P1863" s="95"/>
      <c r="Q1863" s="52"/>
      <c r="R1863" s="52"/>
      <c r="S1863" s="52"/>
      <c r="T1863" s="52"/>
      <c r="U1863" s="52"/>
      <c r="V1863" s="52"/>
      <c r="W1863" s="52"/>
      <c r="X1863" s="52"/>
      <c r="Y1863" s="52"/>
      <c r="Z1863" s="52"/>
      <c r="AA1863" s="52"/>
      <c r="AB1863" s="52"/>
      <c r="AC1863" s="52"/>
      <c r="AD1863" s="52"/>
      <c r="AE1863" s="52"/>
      <c r="AF1863" s="52"/>
      <c r="AG1863" s="52"/>
      <c r="AH1863" s="52"/>
      <c r="AI1863" s="52"/>
      <c r="AJ1863" s="52"/>
      <c r="AK1863" s="52"/>
      <c r="AL1863" s="52"/>
      <c r="AM1863" s="52"/>
      <c r="AN1863" s="52"/>
      <c r="AO1863" s="52"/>
      <c r="AP1863" s="52"/>
      <c r="AQ1863" s="52"/>
      <c r="AR1863" s="52"/>
      <c r="AS1863" s="52"/>
      <c r="AT1863" s="52"/>
      <c r="AU1863" s="52"/>
      <c r="AV1863" s="52"/>
      <c r="AW1863" s="52"/>
      <c r="AX1863" s="52"/>
      <c r="AY1863" s="52"/>
      <c r="AZ1863" s="52"/>
      <c r="BA1863" s="52"/>
      <c r="BB1863" s="52"/>
      <c r="BC1863" s="52"/>
      <c r="BD1863" s="52"/>
      <c r="BE1863" s="52"/>
      <c r="BF1863" s="52"/>
      <c r="BG1863" s="52"/>
      <c r="BH1863" s="52"/>
      <c r="BI1863" s="52"/>
      <c r="BJ1863" s="52"/>
      <c r="BK1863" s="52"/>
      <c r="BL1863" s="52"/>
      <c r="BM1863" s="52"/>
      <c r="BN1863" s="52"/>
      <c r="BO1863" s="52"/>
      <c r="BP1863" s="52"/>
      <c r="BQ1863" s="52"/>
      <c r="BR1863" s="52"/>
      <c r="BS1863" s="52"/>
      <c r="BT1863" s="52"/>
      <c r="BU1863" s="52"/>
      <c r="BV1863" s="52"/>
      <c r="BW1863" s="52"/>
      <c r="BX1863" s="52"/>
      <c r="BY1863" s="52"/>
      <c r="BZ1863" s="52"/>
      <c r="CA1863" s="52"/>
      <c r="CB1863" s="52"/>
      <c r="CC1863" s="52"/>
      <c r="CD1863" s="52"/>
      <c r="CE1863" s="52"/>
      <c r="CF1863" s="52"/>
      <c r="CG1863" s="52"/>
      <c r="CH1863" s="52"/>
      <c r="CI1863" s="52"/>
      <c r="CJ1863" s="52"/>
      <c r="CK1863" s="52"/>
      <c r="CL1863" s="52"/>
      <c r="CM1863" s="52"/>
      <c r="CN1863" s="52"/>
      <c r="CO1863" s="52"/>
      <c r="CP1863" s="52"/>
      <c r="CQ1863" s="52"/>
      <c r="CR1863" s="52"/>
      <c r="CS1863" s="52"/>
      <c r="CT1863" s="52"/>
      <c r="CU1863" s="52"/>
      <c r="CV1863" s="52"/>
      <c r="CW1863" s="52"/>
      <c r="CX1863" s="52"/>
      <c r="CY1863" s="52"/>
      <c r="CZ1863" s="52"/>
      <c r="DA1863" s="52"/>
      <c r="DB1863" s="52"/>
      <c r="DC1863" s="52"/>
      <c r="DD1863" s="52"/>
      <c r="DE1863" s="52"/>
      <c r="DF1863" s="52"/>
      <c r="DG1863" s="52"/>
      <c r="DH1863" s="52"/>
      <c r="DI1863" s="52"/>
      <c r="DJ1863" s="52"/>
      <c r="DK1863" s="52"/>
      <c r="DL1863" s="52"/>
      <c r="DM1863" s="52"/>
      <c r="DN1863" s="52"/>
      <c r="DO1863" s="52"/>
      <c r="DP1863" s="52"/>
      <c r="DQ1863" s="52"/>
      <c r="DR1863" s="52"/>
      <c r="DS1863" s="52"/>
      <c r="DT1863" s="52"/>
      <c r="DU1863" s="52"/>
      <c r="DV1863" s="52"/>
      <c r="DW1863" s="52"/>
      <c r="DX1863" s="52"/>
      <c r="DY1863" s="52"/>
    </row>
    <row r="1864" spans="1:129" x14ac:dyDescent="0.25">
      <c r="A1864" s="19" t="s">
        <v>15</v>
      </c>
      <c r="B1864" s="5">
        <v>84</v>
      </c>
      <c r="D1864" s="5">
        <f t="shared" si="285"/>
        <v>84</v>
      </c>
      <c r="F1864" s="5">
        <f t="shared" si="286"/>
        <v>0</v>
      </c>
      <c r="I1864" s="52"/>
      <c r="J1864" s="103"/>
      <c r="K1864" s="55"/>
      <c r="L1864" s="52"/>
      <c r="M1864" s="55"/>
      <c r="N1864" s="52"/>
      <c r="O1864" s="52"/>
      <c r="P1864" s="95"/>
      <c r="Q1864" s="52"/>
      <c r="R1864" s="52"/>
      <c r="S1864" s="52"/>
      <c r="T1864" s="52"/>
      <c r="U1864" s="52"/>
      <c r="V1864" s="52"/>
      <c r="W1864" s="52"/>
      <c r="X1864" s="52"/>
      <c r="Y1864" s="52"/>
      <c r="Z1864" s="52"/>
      <c r="AA1864" s="52"/>
      <c r="AB1864" s="52"/>
      <c r="AC1864" s="52"/>
      <c r="AD1864" s="52"/>
      <c r="AE1864" s="52"/>
      <c r="AF1864" s="52"/>
      <c r="AG1864" s="52"/>
      <c r="AH1864" s="52"/>
      <c r="AI1864" s="52"/>
      <c r="AJ1864" s="52"/>
      <c r="AK1864" s="52"/>
      <c r="AL1864" s="52"/>
      <c r="AM1864" s="52"/>
      <c r="AN1864" s="52"/>
      <c r="AO1864" s="52"/>
      <c r="AP1864" s="52"/>
      <c r="AQ1864" s="52"/>
      <c r="AR1864" s="52"/>
      <c r="AS1864" s="52"/>
      <c r="AT1864" s="52"/>
      <c r="AU1864" s="52"/>
      <c r="AV1864" s="52"/>
      <c r="AW1864" s="52"/>
      <c r="AX1864" s="52"/>
      <c r="AY1864" s="52"/>
      <c r="AZ1864" s="52"/>
      <c r="BA1864" s="52"/>
      <c r="BB1864" s="52"/>
      <c r="BC1864" s="52"/>
      <c r="BD1864" s="52"/>
      <c r="BE1864" s="52"/>
      <c r="BF1864" s="52"/>
      <c r="BG1864" s="52"/>
      <c r="BH1864" s="52"/>
      <c r="BI1864" s="52"/>
      <c r="BJ1864" s="52"/>
      <c r="BK1864" s="52"/>
      <c r="BL1864" s="52"/>
      <c r="BM1864" s="52"/>
      <c r="BN1864" s="52"/>
      <c r="BO1864" s="52"/>
      <c r="BP1864" s="52"/>
      <c r="BQ1864" s="52"/>
      <c r="BR1864" s="52"/>
      <c r="BS1864" s="52"/>
      <c r="BT1864" s="52"/>
      <c r="BU1864" s="52"/>
      <c r="BV1864" s="52"/>
      <c r="BW1864" s="52"/>
      <c r="BX1864" s="52"/>
      <c r="BY1864" s="52"/>
      <c r="BZ1864" s="52"/>
      <c r="CA1864" s="52"/>
      <c r="CB1864" s="52"/>
      <c r="CC1864" s="52"/>
      <c r="CD1864" s="52"/>
      <c r="CE1864" s="52"/>
      <c r="CF1864" s="52"/>
      <c r="CG1864" s="52"/>
      <c r="CH1864" s="52"/>
      <c r="CI1864" s="52"/>
      <c r="CJ1864" s="52"/>
      <c r="CK1864" s="52"/>
      <c r="CL1864" s="52"/>
      <c r="CM1864" s="52"/>
      <c r="CN1864" s="52"/>
      <c r="CO1864" s="52"/>
      <c r="CP1864" s="52"/>
      <c r="CQ1864" s="52"/>
      <c r="CR1864" s="52"/>
      <c r="CS1864" s="52"/>
      <c r="CT1864" s="52"/>
      <c r="CU1864" s="52"/>
      <c r="CV1864" s="52"/>
      <c r="CW1864" s="52"/>
      <c r="CX1864" s="52"/>
      <c r="CY1864" s="52"/>
      <c r="CZ1864" s="52"/>
      <c r="DA1864" s="52"/>
      <c r="DB1864" s="52"/>
      <c r="DC1864" s="52"/>
      <c r="DD1864" s="52"/>
      <c r="DE1864" s="52"/>
      <c r="DF1864" s="52"/>
      <c r="DG1864" s="52"/>
      <c r="DH1864" s="52"/>
      <c r="DI1864" s="52"/>
      <c r="DJ1864" s="52"/>
      <c r="DK1864" s="52"/>
      <c r="DL1864" s="52"/>
      <c r="DM1864" s="52"/>
      <c r="DN1864" s="52"/>
      <c r="DO1864" s="52"/>
      <c r="DP1864" s="52"/>
      <c r="DQ1864" s="52"/>
      <c r="DR1864" s="52"/>
      <c r="DS1864" s="52"/>
      <c r="DT1864" s="52"/>
      <c r="DU1864" s="52"/>
      <c r="DV1864" s="52"/>
      <c r="DW1864" s="52"/>
      <c r="DX1864" s="52"/>
      <c r="DY1864" s="52"/>
    </row>
    <row r="1865" spans="1:129" x14ac:dyDescent="0.25">
      <c r="A1865" s="6" t="s">
        <v>16</v>
      </c>
      <c r="B1865" s="7">
        <f>SUM(B1853:B1864)</f>
        <v>1000</v>
      </c>
      <c r="D1865" s="23">
        <f>SUM(D1853:D1864)</f>
        <v>1000</v>
      </c>
      <c r="F1865" s="7">
        <f>SUM(F1853:F1864)</f>
        <v>0</v>
      </c>
      <c r="I1865" s="52"/>
      <c r="J1865" s="103"/>
      <c r="K1865" s="55"/>
      <c r="L1865" s="52"/>
      <c r="M1865" s="55"/>
      <c r="N1865" s="52"/>
      <c r="O1865" s="52"/>
      <c r="P1865" s="95"/>
      <c r="Q1865" s="52"/>
      <c r="R1865" s="52"/>
      <c r="S1865" s="52"/>
      <c r="T1865" s="52"/>
      <c r="U1865" s="52"/>
      <c r="V1865" s="52"/>
      <c r="W1865" s="52"/>
      <c r="X1865" s="52"/>
      <c r="Y1865" s="52"/>
      <c r="Z1865" s="52"/>
      <c r="AA1865" s="52"/>
      <c r="AB1865" s="52"/>
      <c r="AC1865" s="52"/>
      <c r="AD1865" s="52"/>
      <c r="AE1865" s="52"/>
      <c r="AF1865" s="52"/>
      <c r="AG1865" s="52"/>
      <c r="AH1865" s="52"/>
      <c r="AI1865" s="52"/>
      <c r="AJ1865" s="52"/>
      <c r="AK1865" s="52"/>
      <c r="AL1865" s="52"/>
      <c r="AM1865" s="52"/>
      <c r="AN1865" s="52"/>
      <c r="AO1865" s="52"/>
      <c r="AP1865" s="52"/>
      <c r="AQ1865" s="52"/>
      <c r="AR1865" s="52"/>
      <c r="AS1865" s="52"/>
      <c r="AT1865" s="52"/>
      <c r="AU1865" s="52"/>
      <c r="AV1865" s="52"/>
      <c r="AW1865" s="52"/>
      <c r="AX1865" s="52"/>
      <c r="AY1865" s="52"/>
      <c r="AZ1865" s="52"/>
      <c r="BA1865" s="52"/>
      <c r="BB1865" s="52"/>
      <c r="BC1865" s="52"/>
      <c r="BD1865" s="52"/>
      <c r="BE1865" s="52"/>
      <c r="BF1865" s="52"/>
      <c r="BG1865" s="52"/>
      <c r="BH1865" s="52"/>
      <c r="BI1865" s="52"/>
      <c r="BJ1865" s="52"/>
      <c r="BK1865" s="52"/>
      <c r="BL1865" s="52"/>
      <c r="BM1865" s="52"/>
      <c r="BN1865" s="52"/>
      <c r="BO1865" s="52"/>
      <c r="BP1865" s="52"/>
      <c r="BQ1865" s="52"/>
      <c r="BR1865" s="52"/>
      <c r="BS1865" s="52"/>
      <c r="BT1865" s="52"/>
      <c r="BU1865" s="52"/>
      <c r="BV1865" s="52"/>
      <c r="BW1865" s="52"/>
      <c r="BX1865" s="52"/>
      <c r="BY1865" s="52"/>
      <c r="BZ1865" s="52"/>
      <c r="CA1865" s="52"/>
      <c r="CB1865" s="52"/>
      <c r="CC1865" s="52"/>
      <c r="CD1865" s="52"/>
      <c r="CE1865" s="52"/>
      <c r="CF1865" s="52"/>
      <c r="CG1865" s="52"/>
      <c r="CH1865" s="52"/>
      <c r="CI1865" s="52"/>
      <c r="CJ1865" s="52"/>
      <c r="CK1865" s="52"/>
      <c r="CL1865" s="52"/>
      <c r="CM1865" s="52"/>
      <c r="CN1865" s="52"/>
      <c r="CO1865" s="52"/>
      <c r="CP1865" s="52"/>
      <c r="CQ1865" s="52"/>
      <c r="CR1865" s="52"/>
      <c r="CS1865" s="52"/>
      <c r="CT1865" s="52"/>
      <c r="CU1865" s="52"/>
      <c r="CV1865" s="52"/>
      <c r="CW1865" s="52"/>
      <c r="CX1865" s="52"/>
      <c r="CY1865" s="52"/>
      <c r="CZ1865" s="52"/>
      <c r="DA1865" s="52"/>
      <c r="DB1865" s="52"/>
      <c r="DC1865" s="52"/>
      <c r="DD1865" s="52"/>
      <c r="DE1865" s="52"/>
      <c r="DF1865" s="52"/>
      <c r="DG1865" s="52"/>
      <c r="DH1865" s="52"/>
      <c r="DI1865" s="52"/>
      <c r="DJ1865" s="52"/>
      <c r="DK1865" s="52"/>
      <c r="DL1865" s="52"/>
      <c r="DM1865" s="52"/>
      <c r="DN1865" s="52"/>
      <c r="DO1865" s="52"/>
      <c r="DP1865" s="52"/>
      <c r="DQ1865" s="52"/>
      <c r="DR1865" s="52"/>
      <c r="DS1865" s="52"/>
      <c r="DT1865" s="52"/>
      <c r="DU1865" s="52"/>
      <c r="DV1865" s="52"/>
      <c r="DW1865" s="52"/>
      <c r="DX1865" s="52"/>
      <c r="DY1865" s="52"/>
    </row>
    <row r="1866" spans="1:129" x14ac:dyDescent="0.25">
      <c r="A1866" s="6"/>
      <c r="B1866" s="7"/>
      <c r="D1866" s="7"/>
      <c r="F1866" s="7"/>
      <c r="I1866" s="52"/>
      <c r="J1866" s="103"/>
      <c r="K1866" s="55"/>
      <c r="L1866" s="52"/>
      <c r="M1866" s="55"/>
      <c r="N1866" s="52"/>
      <c r="O1866" s="52"/>
      <c r="P1866" s="95"/>
      <c r="Q1866" s="52"/>
      <c r="R1866" s="52"/>
      <c r="S1866" s="52"/>
      <c r="T1866" s="52"/>
      <c r="U1866" s="52"/>
      <c r="V1866" s="52"/>
      <c r="W1866" s="52"/>
      <c r="X1866" s="52"/>
      <c r="Y1866" s="52"/>
      <c r="Z1866" s="52"/>
      <c r="AA1866" s="52"/>
      <c r="AB1866" s="52"/>
      <c r="AC1866" s="52"/>
      <c r="AD1866" s="52"/>
      <c r="AE1866" s="52"/>
      <c r="AF1866" s="52"/>
      <c r="AG1866" s="52"/>
      <c r="AH1866" s="52"/>
      <c r="AI1866" s="52"/>
      <c r="AJ1866" s="52"/>
      <c r="AK1866" s="52"/>
      <c r="AL1866" s="52"/>
      <c r="AM1866" s="52"/>
      <c r="AN1866" s="52"/>
      <c r="AO1866" s="52"/>
      <c r="AP1866" s="52"/>
      <c r="AQ1866" s="52"/>
      <c r="AR1866" s="52"/>
      <c r="AS1866" s="52"/>
      <c r="AT1866" s="52"/>
      <c r="AU1866" s="52"/>
      <c r="AV1866" s="52"/>
      <c r="AW1866" s="52"/>
      <c r="AX1866" s="52"/>
      <c r="AY1866" s="52"/>
      <c r="AZ1866" s="52"/>
      <c r="BA1866" s="52"/>
      <c r="BB1866" s="52"/>
      <c r="BC1866" s="52"/>
      <c r="BD1866" s="52"/>
      <c r="BE1866" s="52"/>
      <c r="BF1866" s="52"/>
      <c r="BG1866" s="52"/>
      <c r="BH1866" s="52"/>
      <c r="BI1866" s="52"/>
      <c r="BJ1866" s="52"/>
      <c r="BK1866" s="52"/>
      <c r="BL1866" s="52"/>
      <c r="BM1866" s="52"/>
      <c r="BN1866" s="52"/>
      <c r="BO1866" s="52"/>
      <c r="BP1866" s="52"/>
      <c r="BQ1866" s="52"/>
      <c r="BR1866" s="52"/>
      <c r="BS1866" s="52"/>
      <c r="BT1866" s="52"/>
      <c r="BU1866" s="52"/>
      <c r="BV1866" s="52"/>
      <c r="BW1866" s="52"/>
      <c r="BX1866" s="52"/>
      <c r="BY1866" s="52"/>
      <c r="BZ1866" s="52"/>
      <c r="CA1866" s="52"/>
      <c r="CB1866" s="52"/>
      <c r="CC1866" s="52"/>
      <c r="CD1866" s="52"/>
      <c r="CE1866" s="52"/>
      <c r="CF1866" s="52"/>
      <c r="CG1866" s="52"/>
      <c r="CH1866" s="52"/>
      <c r="CI1866" s="52"/>
      <c r="CJ1866" s="52"/>
      <c r="CK1866" s="52"/>
      <c r="CL1866" s="52"/>
      <c r="CM1866" s="52"/>
      <c r="CN1866" s="52"/>
      <c r="CO1866" s="52"/>
      <c r="CP1866" s="52"/>
      <c r="CQ1866" s="52"/>
      <c r="CR1866" s="52"/>
      <c r="CS1866" s="52"/>
      <c r="CT1866" s="52"/>
      <c r="CU1866" s="52"/>
      <c r="CV1866" s="52"/>
      <c r="CW1866" s="52"/>
      <c r="CX1866" s="52"/>
      <c r="CY1866" s="52"/>
      <c r="CZ1866" s="52"/>
      <c r="DA1866" s="52"/>
      <c r="DB1866" s="52"/>
      <c r="DC1866" s="52"/>
      <c r="DD1866" s="52"/>
      <c r="DE1866" s="52"/>
      <c r="DF1866" s="52"/>
      <c r="DG1866" s="52"/>
      <c r="DH1866" s="52"/>
      <c r="DI1866" s="52"/>
      <c r="DJ1866" s="52"/>
      <c r="DK1866" s="52"/>
      <c r="DL1866" s="52"/>
      <c r="DM1866" s="52"/>
      <c r="DN1866" s="52"/>
      <c r="DO1866" s="52"/>
      <c r="DP1866" s="52"/>
      <c r="DQ1866" s="52"/>
      <c r="DR1866" s="52"/>
      <c r="DS1866" s="52"/>
      <c r="DT1866" s="52"/>
      <c r="DU1866" s="52"/>
      <c r="DV1866" s="52"/>
      <c r="DW1866" s="52"/>
      <c r="DX1866" s="52"/>
      <c r="DY1866" s="52"/>
    </row>
    <row r="1867" spans="1:129" x14ac:dyDescent="0.25">
      <c r="A1867" s="6"/>
      <c r="B1867" s="7"/>
      <c r="D1867" s="7"/>
      <c r="F1867" s="7"/>
      <c r="I1867" s="52"/>
      <c r="J1867" s="103"/>
      <c r="K1867" s="55"/>
      <c r="L1867" s="52"/>
      <c r="M1867" s="55"/>
      <c r="N1867" s="52"/>
      <c r="O1867" s="52"/>
      <c r="P1867" s="95"/>
      <c r="Q1867" s="52"/>
      <c r="R1867" s="52"/>
      <c r="S1867" s="52"/>
      <c r="T1867" s="52"/>
      <c r="U1867" s="52"/>
      <c r="V1867" s="52"/>
      <c r="W1867" s="52"/>
      <c r="X1867" s="52"/>
      <c r="Y1867" s="52"/>
      <c r="Z1867" s="52"/>
      <c r="AA1867" s="52"/>
      <c r="AB1867" s="52"/>
      <c r="AC1867" s="52"/>
      <c r="AD1867" s="52"/>
      <c r="AE1867" s="52"/>
      <c r="AF1867" s="52"/>
      <c r="AG1867" s="52"/>
      <c r="AH1867" s="52"/>
      <c r="AI1867" s="52"/>
      <c r="AJ1867" s="52"/>
      <c r="AK1867" s="52"/>
      <c r="AL1867" s="52"/>
      <c r="AM1867" s="52"/>
      <c r="AN1867" s="52"/>
      <c r="AO1867" s="52"/>
      <c r="AP1867" s="52"/>
      <c r="AQ1867" s="52"/>
      <c r="AR1867" s="52"/>
      <c r="AS1867" s="52"/>
      <c r="AT1867" s="52"/>
      <c r="AU1867" s="52"/>
      <c r="AV1867" s="52"/>
      <c r="AW1867" s="52"/>
      <c r="AX1867" s="52"/>
      <c r="AY1867" s="52"/>
      <c r="AZ1867" s="52"/>
      <c r="BA1867" s="52"/>
      <c r="BB1867" s="52"/>
      <c r="BC1867" s="52"/>
      <c r="BD1867" s="52"/>
      <c r="BE1867" s="52"/>
      <c r="BF1867" s="52"/>
      <c r="BG1867" s="52"/>
      <c r="BH1867" s="52"/>
      <c r="BI1867" s="52"/>
      <c r="BJ1867" s="52"/>
      <c r="BK1867" s="52"/>
      <c r="BL1867" s="52"/>
      <c r="BM1867" s="52"/>
      <c r="BN1867" s="52"/>
      <c r="BO1867" s="52"/>
      <c r="BP1867" s="52"/>
      <c r="BQ1867" s="52"/>
      <c r="BR1867" s="52"/>
      <c r="BS1867" s="52"/>
      <c r="BT1867" s="52"/>
      <c r="BU1867" s="52"/>
      <c r="BV1867" s="52"/>
      <c r="BW1867" s="52"/>
      <c r="BX1867" s="52"/>
      <c r="BY1867" s="52"/>
      <c r="BZ1867" s="52"/>
      <c r="CA1867" s="52"/>
      <c r="CB1867" s="52"/>
      <c r="CC1867" s="52"/>
      <c r="CD1867" s="52"/>
      <c r="CE1867" s="52"/>
      <c r="CF1867" s="52"/>
      <c r="CG1867" s="52"/>
      <c r="CH1867" s="52"/>
      <c r="CI1867" s="52"/>
      <c r="CJ1867" s="52"/>
      <c r="CK1867" s="52"/>
      <c r="CL1867" s="52"/>
      <c r="CM1867" s="52"/>
      <c r="CN1867" s="52"/>
      <c r="CO1867" s="52"/>
      <c r="CP1867" s="52"/>
      <c r="CQ1867" s="52"/>
      <c r="CR1867" s="52"/>
      <c r="CS1867" s="52"/>
      <c r="CT1867" s="52"/>
      <c r="CU1867" s="52"/>
      <c r="CV1867" s="52"/>
      <c r="CW1867" s="52"/>
      <c r="CX1867" s="52"/>
      <c r="CY1867" s="52"/>
      <c r="CZ1867" s="52"/>
      <c r="DA1867" s="52"/>
      <c r="DB1867" s="52"/>
      <c r="DC1867" s="52"/>
      <c r="DD1867" s="52"/>
      <c r="DE1867" s="52"/>
      <c r="DF1867" s="52"/>
      <c r="DG1867" s="52"/>
      <c r="DH1867" s="52"/>
      <c r="DI1867" s="52"/>
      <c r="DJ1867" s="52"/>
      <c r="DK1867" s="52"/>
      <c r="DL1867" s="52"/>
      <c r="DM1867" s="52"/>
      <c r="DN1867" s="52"/>
      <c r="DO1867" s="52"/>
      <c r="DP1867" s="52"/>
      <c r="DQ1867" s="52"/>
      <c r="DR1867" s="52"/>
      <c r="DS1867" s="52"/>
      <c r="DT1867" s="52"/>
      <c r="DU1867" s="52"/>
      <c r="DV1867" s="52"/>
      <c r="DW1867" s="52"/>
      <c r="DX1867" s="52"/>
      <c r="DY1867" s="52"/>
    </row>
    <row r="1868" spans="1:129" x14ac:dyDescent="0.25">
      <c r="A1868" s="143">
        <v>56102</v>
      </c>
      <c r="B1868" s="173" t="s">
        <v>188</v>
      </c>
      <c r="C1868" s="173"/>
      <c r="D1868" s="173"/>
      <c r="E1868" s="173"/>
      <c r="F1868" s="173"/>
      <c r="G1868" s="173"/>
      <c r="H1868" s="173"/>
      <c r="I1868" s="52"/>
      <c r="J1868" s="144"/>
      <c r="K1868" s="55"/>
      <c r="L1868" s="52"/>
      <c r="M1868" s="55"/>
      <c r="N1868" s="52"/>
      <c r="O1868" s="52"/>
      <c r="P1868" s="95"/>
      <c r="Q1868" s="52"/>
      <c r="R1868" s="52"/>
      <c r="S1868" s="52"/>
      <c r="T1868" s="52"/>
      <c r="U1868" s="52"/>
      <c r="V1868" s="52"/>
      <c r="W1868" s="52"/>
      <c r="X1868" s="52"/>
      <c r="Y1868" s="52"/>
      <c r="Z1868" s="52"/>
      <c r="AA1868" s="52"/>
      <c r="AB1868" s="52"/>
      <c r="AC1868" s="52"/>
      <c r="AD1868" s="52"/>
      <c r="AE1868" s="52"/>
      <c r="AF1868" s="52"/>
      <c r="AG1868" s="52"/>
      <c r="AH1868" s="52"/>
      <c r="AI1868" s="52"/>
      <c r="AJ1868" s="52"/>
      <c r="AK1868" s="52"/>
      <c r="AL1868" s="52"/>
      <c r="AM1868" s="52"/>
      <c r="AN1868" s="52"/>
      <c r="AO1868" s="52"/>
      <c r="AP1868" s="52"/>
      <c r="AQ1868" s="52"/>
      <c r="AR1868" s="52"/>
      <c r="AS1868" s="52"/>
      <c r="AT1868" s="52"/>
      <c r="AU1868" s="52"/>
      <c r="AV1868" s="52"/>
      <c r="AW1868" s="52"/>
      <c r="AX1868" s="52"/>
      <c r="AY1868" s="52"/>
      <c r="AZ1868" s="52"/>
      <c r="BA1868" s="52"/>
      <c r="BB1868" s="52"/>
      <c r="BC1868" s="52"/>
      <c r="BD1868" s="52"/>
      <c r="BE1868" s="52"/>
      <c r="BF1868" s="52"/>
      <c r="BG1868" s="52"/>
      <c r="BH1868" s="52"/>
      <c r="BI1868" s="52"/>
      <c r="BJ1868" s="52"/>
      <c r="BK1868" s="52"/>
      <c r="BL1868" s="52"/>
      <c r="BM1868" s="52"/>
      <c r="BN1868" s="52"/>
      <c r="BO1868" s="52"/>
      <c r="BP1868" s="52"/>
      <c r="BQ1868" s="52"/>
      <c r="BR1868" s="52"/>
      <c r="BS1868" s="52"/>
      <c r="BT1868" s="52"/>
      <c r="BU1868" s="52"/>
      <c r="BV1868" s="52"/>
      <c r="BW1868" s="52"/>
      <c r="BX1868" s="52"/>
      <c r="BY1868" s="52"/>
      <c r="BZ1868" s="52"/>
      <c r="CA1868" s="52"/>
      <c r="CB1868" s="52"/>
      <c r="CC1868" s="52"/>
      <c r="CD1868" s="52"/>
      <c r="CE1868" s="52"/>
      <c r="CF1868" s="52"/>
      <c r="CG1868" s="52"/>
      <c r="CH1868" s="52"/>
      <c r="CI1868" s="52"/>
      <c r="CJ1868" s="52"/>
      <c r="CK1868" s="52"/>
      <c r="CL1868" s="52"/>
      <c r="CM1868" s="52"/>
      <c r="CN1868" s="52"/>
      <c r="CO1868" s="52"/>
      <c r="CP1868" s="52"/>
      <c r="CQ1868" s="52"/>
      <c r="CR1868" s="52"/>
      <c r="CS1868" s="52"/>
      <c r="CT1868" s="52"/>
      <c r="CU1868" s="52"/>
      <c r="CV1868" s="52"/>
      <c r="CW1868" s="52"/>
      <c r="CX1868" s="52"/>
      <c r="CY1868" s="52"/>
      <c r="CZ1868" s="52"/>
      <c r="DA1868" s="52"/>
      <c r="DB1868" s="52"/>
      <c r="DC1868" s="52"/>
      <c r="DD1868" s="52"/>
      <c r="DE1868" s="52"/>
      <c r="DF1868" s="52"/>
      <c r="DG1868" s="52"/>
      <c r="DH1868" s="52"/>
      <c r="DI1868" s="52"/>
      <c r="DJ1868" s="52"/>
      <c r="DK1868" s="52"/>
      <c r="DL1868" s="52"/>
      <c r="DM1868" s="52"/>
      <c r="DN1868" s="52"/>
      <c r="DO1868" s="52"/>
      <c r="DP1868" s="52"/>
      <c r="DQ1868" s="52"/>
      <c r="DR1868" s="52"/>
      <c r="DS1868" s="52"/>
      <c r="DT1868" s="52"/>
      <c r="DU1868" s="52"/>
      <c r="DV1868" s="52"/>
      <c r="DW1868" s="52"/>
      <c r="DX1868" s="52"/>
      <c r="DY1868" s="52"/>
    </row>
    <row r="1869" spans="1:129" x14ac:dyDescent="0.25">
      <c r="D1869" s="23">
        <v>2000</v>
      </c>
      <c r="E1869" s="2">
        <v>12</v>
      </c>
      <c r="F1869" s="2"/>
      <c r="G1869" s="10">
        <f>D1869/E1869</f>
        <v>166.66666666666666</v>
      </c>
      <c r="I1869" s="52"/>
      <c r="J1869" s="144"/>
      <c r="K1869" s="55"/>
      <c r="L1869" s="52"/>
      <c r="M1869" s="55"/>
      <c r="N1869" s="52"/>
      <c r="O1869" s="52"/>
      <c r="P1869" s="95"/>
      <c r="Q1869" s="52"/>
      <c r="R1869" s="52"/>
      <c r="S1869" s="52"/>
      <c r="T1869" s="52"/>
      <c r="U1869" s="52"/>
      <c r="V1869" s="52"/>
      <c r="W1869" s="52"/>
      <c r="X1869" s="52"/>
      <c r="Y1869" s="52"/>
      <c r="Z1869" s="52"/>
      <c r="AA1869" s="52"/>
      <c r="AB1869" s="52"/>
      <c r="AC1869" s="52"/>
      <c r="AD1869" s="52"/>
      <c r="AE1869" s="52"/>
      <c r="AF1869" s="52"/>
      <c r="AG1869" s="52"/>
      <c r="AH1869" s="52"/>
      <c r="AI1869" s="52"/>
      <c r="AJ1869" s="52"/>
      <c r="AK1869" s="52"/>
      <c r="AL1869" s="52"/>
      <c r="AM1869" s="52"/>
      <c r="AN1869" s="52"/>
      <c r="AO1869" s="52"/>
      <c r="AP1869" s="52"/>
      <c r="AQ1869" s="52"/>
      <c r="AR1869" s="52"/>
      <c r="AS1869" s="52"/>
      <c r="AT1869" s="52"/>
      <c r="AU1869" s="52"/>
      <c r="AV1869" s="52"/>
      <c r="AW1869" s="52"/>
      <c r="AX1869" s="52"/>
      <c r="AY1869" s="52"/>
      <c r="AZ1869" s="52"/>
      <c r="BA1869" s="52"/>
      <c r="BB1869" s="52"/>
      <c r="BC1869" s="52"/>
      <c r="BD1869" s="52"/>
      <c r="BE1869" s="52"/>
      <c r="BF1869" s="52"/>
      <c r="BG1869" s="52"/>
      <c r="BH1869" s="52"/>
      <c r="BI1869" s="52"/>
      <c r="BJ1869" s="52"/>
      <c r="BK1869" s="52"/>
      <c r="BL1869" s="52"/>
      <c r="BM1869" s="52"/>
      <c r="BN1869" s="52"/>
      <c r="BO1869" s="52"/>
      <c r="BP1869" s="52"/>
      <c r="BQ1869" s="52"/>
      <c r="BR1869" s="52"/>
      <c r="BS1869" s="52"/>
      <c r="BT1869" s="52"/>
      <c r="BU1869" s="52"/>
      <c r="BV1869" s="52"/>
      <c r="BW1869" s="52"/>
      <c r="BX1869" s="52"/>
      <c r="BY1869" s="52"/>
      <c r="BZ1869" s="52"/>
      <c r="CA1869" s="52"/>
      <c r="CB1869" s="52"/>
      <c r="CC1869" s="52"/>
      <c r="CD1869" s="52"/>
      <c r="CE1869" s="52"/>
      <c r="CF1869" s="52"/>
      <c r="CG1869" s="52"/>
      <c r="CH1869" s="52"/>
      <c r="CI1869" s="52"/>
      <c r="CJ1869" s="52"/>
      <c r="CK1869" s="52"/>
      <c r="CL1869" s="52"/>
      <c r="CM1869" s="52"/>
      <c r="CN1869" s="52"/>
      <c r="CO1869" s="52"/>
      <c r="CP1869" s="52"/>
      <c r="CQ1869" s="52"/>
      <c r="CR1869" s="52"/>
      <c r="CS1869" s="52"/>
      <c r="CT1869" s="52"/>
      <c r="CU1869" s="52"/>
      <c r="CV1869" s="52"/>
      <c r="CW1869" s="52"/>
      <c r="CX1869" s="52"/>
      <c r="CY1869" s="52"/>
      <c r="CZ1869" s="52"/>
      <c r="DA1869" s="52"/>
      <c r="DB1869" s="52"/>
      <c r="DC1869" s="52"/>
      <c r="DD1869" s="52"/>
      <c r="DE1869" s="52"/>
      <c r="DF1869" s="52"/>
      <c r="DG1869" s="52"/>
      <c r="DH1869" s="52"/>
      <c r="DI1869" s="52"/>
      <c r="DJ1869" s="52"/>
      <c r="DK1869" s="52"/>
      <c r="DL1869" s="52"/>
      <c r="DM1869" s="52"/>
      <c r="DN1869" s="52"/>
      <c r="DO1869" s="52"/>
      <c r="DP1869" s="52"/>
      <c r="DQ1869" s="52"/>
      <c r="DR1869" s="52"/>
      <c r="DS1869" s="52"/>
      <c r="DT1869" s="52"/>
      <c r="DU1869" s="52"/>
      <c r="DV1869" s="52"/>
      <c r="DW1869" s="52"/>
      <c r="DX1869" s="52"/>
      <c r="DY1869" s="52"/>
    </row>
    <row r="1870" spans="1:129" x14ac:dyDescent="0.25">
      <c r="B1870" s="3" t="s">
        <v>1</v>
      </c>
      <c r="C1870" s="3"/>
      <c r="D1870" s="4" t="s">
        <v>2</v>
      </c>
      <c r="E1870" s="11"/>
      <c r="F1870" s="12" t="s">
        <v>3</v>
      </c>
      <c r="G1870" s="10"/>
      <c r="I1870" s="52"/>
      <c r="J1870" s="144"/>
      <c r="K1870" s="55"/>
      <c r="L1870" s="52"/>
      <c r="M1870" s="55"/>
      <c r="N1870" s="52"/>
      <c r="O1870" s="52"/>
      <c r="P1870" s="95"/>
      <c r="Q1870" s="52"/>
      <c r="R1870" s="52"/>
      <c r="S1870" s="52"/>
      <c r="T1870" s="52"/>
      <c r="U1870" s="52"/>
      <c r="V1870" s="52"/>
      <c r="W1870" s="52"/>
      <c r="X1870" s="52"/>
      <c r="Y1870" s="52"/>
      <c r="Z1870" s="52"/>
      <c r="AA1870" s="52"/>
      <c r="AB1870" s="52"/>
      <c r="AC1870" s="52"/>
      <c r="AD1870" s="52"/>
      <c r="AE1870" s="52"/>
      <c r="AF1870" s="52"/>
      <c r="AG1870" s="52"/>
      <c r="AH1870" s="52"/>
      <c r="AI1870" s="52"/>
      <c r="AJ1870" s="52"/>
      <c r="AK1870" s="52"/>
      <c r="AL1870" s="52"/>
      <c r="AM1870" s="52"/>
      <c r="AN1870" s="52"/>
      <c r="AO1870" s="52"/>
      <c r="AP1870" s="52"/>
      <c r="AQ1870" s="52"/>
      <c r="AR1870" s="52"/>
      <c r="AS1870" s="52"/>
      <c r="AT1870" s="52"/>
      <c r="AU1870" s="52"/>
      <c r="AV1870" s="52"/>
      <c r="AW1870" s="52"/>
      <c r="AX1870" s="52"/>
      <c r="AY1870" s="52"/>
      <c r="AZ1870" s="52"/>
      <c r="BA1870" s="52"/>
      <c r="BB1870" s="52"/>
      <c r="BC1870" s="52"/>
      <c r="BD1870" s="52"/>
      <c r="BE1870" s="52"/>
      <c r="BF1870" s="52"/>
      <c r="BG1870" s="52"/>
      <c r="BH1870" s="52"/>
      <c r="BI1870" s="52"/>
      <c r="BJ1870" s="52"/>
      <c r="BK1870" s="52"/>
      <c r="BL1870" s="52"/>
      <c r="BM1870" s="52"/>
      <c r="BN1870" s="52"/>
      <c r="BO1870" s="52"/>
      <c r="BP1870" s="52"/>
      <c r="BQ1870" s="52"/>
      <c r="BR1870" s="52"/>
      <c r="BS1870" s="52"/>
      <c r="BT1870" s="52"/>
      <c r="BU1870" s="52"/>
      <c r="BV1870" s="52"/>
      <c r="BW1870" s="52"/>
      <c r="BX1870" s="52"/>
      <c r="BY1870" s="52"/>
      <c r="BZ1870" s="52"/>
      <c r="CA1870" s="52"/>
      <c r="CB1870" s="52"/>
      <c r="CC1870" s="52"/>
      <c r="CD1870" s="52"/>
      <c r="CE1870" s="52"/>
      <c r="CF1870" s="52"/>
      <c r="CG1870" s="52"/>
      <c r="CH1870" s="52"/>
      <c r="CI1870" s="52"/>
      <c r="CJ1870" s="52"/>
      <c r="CK1870" s="52"/>
      <c r="CL1870" s="52"/>
      <c r="CM1870" s="52"/>
      <c r="CN1870" s="52"/>
      <c r="CO1870" s="52"/>
      <c r="CP1870" s="52"/>
      <c r="CQ1870" s="52"/>
      <c r="CR1870" s="52"/>
      <c r="CS1870" s="52"/>
      <c r="CT1870" s="52"/>
      <c r="CU1870" s="52"/>
      <c r="CV1870" s="52"/>
      <c r="CW1870" s="52"/>
      <c r="CX1870" s="52"/>
      <c r="CY1870" s="52"/>
      <c r="CZ1870" s="52"/>
      <c r="DA1870" s="52"/>
      <c r="DB1870" s="52"/>
      <c r="DC1870" s="52"/>
      <c r="DD1870" s="52"/>
      <c r="DE1870" s="52"/>
      <c r="DF1870" s="52"/>
      <c r="DG1870" s="52"/>
      <c r="DH1870" s="52"/>
      <c r="DI1870" s="52"/>
      <c r="DJ1870" s="52"/>
      <c r="DK1870" s="52"/>
      <c r="DL1870" s="52"/>
      <c r="DM1870" s="52"/>
      <c r="DN1870" s="52"/>
      <c r="DO1870" s="52"/>
      <c r="DP1870" s="52"/>
      <c r="DQ1870" s="52"/>
      <c r="DR1870" s="52"/>
      <c r="DS1870" s="52"/>
      <c r="DT1870" s="52"/>
      <c r="DU1870" s="52"/>
      <c r="DV1870" s="52"/>
      <c r="DW1870" s="52"/>
      <c r="DX1870" s="52"/>
      <c r="DY1870" s="52"/>
    </row>
    <row r="1871" spans="1:129" x14ac:dyDescent="0.25">
      <c r="A1871" s="19" t="s">
        <v>4</v>
      </c>
      <c r="B1871" s="5">
        <v>0</v>
      </c>
      <c r="D1871" s="5">
        <f>B1871-F1871</f>
        <v>0</v>
      </c>
      <c r="F1871" s="5">
        <f>SUM(J1871:AP1871)</f>
        <v>0</v>
      </c>
      <c r="I1871" s="52"/>
      <c r="J1871" s="144"/>
      <c r="K1871" s="55"/>
      <c r="L1871" s="52"/>
      <c r="M1871" s="55"/>
      <c r="N1871" s="52"/>
      <c r="O1871" s="52"/>
      <c r="P1871" s="95"/>
      <c r="Q1871" s="52"/>
      <c r="R1871" s="52"/>
      <c r="S1871" s="52"/>
      <c r="T1871" s="52"/>
      <c r="U1871" s="52"/>
      <c r="V1871" s="52"/>
      <c r="W1871" s="52"/>
      <c r="X1871" s="52"/>
      <c r="Y1871" s="52"/>
      <c r="Z1871" s="52"/>
      <c r="AA1871" s="52"/>
      <c r="AB1871" s="52"/>
      <c r="AC1871" s="52"/>
      <c r="AD1871" s="52"/>
      <c r="AE1871" s="52"/>
      <c r="AF1871" s="52"/>
      <c r="AG1871" s="52"/>
      <c r="AH1871" s="52"/>
      <c r="AI1871" s="52"/>
      <c r="AJ1871" s="52"/>
      <c r="AK1871" s="52"/>
      <c r="AL1871" s="52"/>
      <c r="AM1871" s="52"/>
      <c r="AN1871" s="52"/>
      <c r="AO1871" s="52"/>
      <c r="AP1871" s="52"/>
      <c r="AQ1871" s="52"/>
      <c r="AR1871" s="52"/>
      <c r="AS1871" s="52"/>
      <c r="AT1871" s="52"/>
      <c r="AU1871" s="52"/>
      <c r="AV1871" s="52"/>
      <c r="AW1871" s="52"/>
      <c r="AX1871" s="52"/>
      <c r="AY1871" s="52"/>
      <c r="AZ1871" s="52"/>
      <c r="BA1871" s="52"/>
      <c r="BB1871" s="52"/>
      <c r="BC1871" s="52"/>
      <c r="BD1871" s="52"/>
      <c r="BE1871" s="52"/>
      <c r="BF1871" s="52"/>
      <c r="BG1871" s="52"/>
      <c r="BH1871" s="52"/>
      <c r="BI1871" s="52"/>
      <c r="BJ1871" s="52"/>
      <c r="BK1871" s="52"/>
      <c r="BL1871" s="52"/>
      <c r="BM1871" s="52"/>
      <c r="BN1871" s="52"/>
      <c r="BO1871" s="52"/>
      <c r="BP1871" s="52"/>
      <c r="BQ1871" s="52"/>
      <c r="BR1871" s="52"/>
      <c r="BS1871" s="52"/>
      <c r="BT1871" s="52"/>
      <c r="BU1871" s="52"/>
      <c r="BV1871" s="52"/>
      <c r="BW1871" s="52"/>
      <c r="BX1871" s="52"/>
      <c r="BY1871" s="52"/>
      <c r="BZ1871" s="52"/>
      <c r="CA1871" s="52"/>
      <c r="CB1871" s="52"/>
      <c r="CC1871" s="52"/>
      <c r="CD1871" s="52"/>
      <c r="CE1871" s="52"/>
      <c r="CF1871" s="52"/>
      <c r="CG1871" s="52"/>
      <c r="CH1871" s="52"/>
      <c r="CI1871" s="52"/>
      <c r="CJ1871" s="52"/>
      <c r="CK1871" s="52"/>
      <c r="CL1871" s="52"/>
      <c r="CM1871" s="52"/>
      <c r="CN1871" s="52"/>
      <c r="CO1871" s="52"/>
      <c r="CP1871" s="52"/>
      <c r="CQ1871" s="52"/>
      <c r="CR1871" s="52"/>
      <c r="CS1871" s="52"/>
      <c r="CT1871" s="52"/>
      <c r="CU1871" s="52"/>
      <c r="CV1871" s="52"/>
      <c r="CW1871" s="52"/>
      <c r="CX1871" s="52"/>
      <c r="CY1871" s="52"/>
      <c r="CZ1871" s="52"/>
      <c r="DA1871" s="52"/>
      <c r="DB1871" s="52"/>
      <c r="DC1871" s="52"/>
      <c r="DD1871" s="52"/>
      <c r="DE1871" s="52"/>
      <c r="DF1871" s="52"/>
      <c r="DG1871" s="52"/>
      <c r="DH1871" s="52"/>
      <c r="DI1871" s="52"/>
      <c r="DJ1871" s="52"/>
      <c r="DK1871" s="52"/>
      <c r="DL1871" s="52"/>
      <c r="DM1871" s="52"/>
      <c r="DN1871" s="52"/>
      <c r="DO1871" s="52"/>
      <c r="DP1871" s="52"/>
      <c r="DQ1871" s="52"/>
      <c r="DR1871" s="52"/>
      <c r="DS1871" s="52"/>
      <c r="DT1871" s="52"/>
      <c r="DU1871" s="52"/>
      <c r="DV1871" s="52"/>
      <c r="DW1871" s="52"/>
      <c r="DX1871" s="52"/>
      <c r="DY1871" s="52"/>
    </row>
    <row r="1872" spans="1:129" x14ac:dyDescent="0.25">
      <c r="A1872" s="19" t="s">
        <v>5</v>
      </c>
      <c r="B1872" s="5">
        <v>0</v>
      </c>
      <c r="D1872" s="5">
        <f t="shared" ref="D1872:D1882" si="287">B1872-F1872</f>
        <v>0</v>
      </c>
      <c r="F1872" s="5">
        <f t="shared" ref="F1872:F1874" si="288">SUM(J1872:AP1872)</f>
        <v>0</v>
      </c>
      <c r="I1872" s="52"/>
      <c r="J1872" s="144"/>
      <c r="K1872" s="55"/>
      <c r="L1872" s="52"/>
      <c r="M1872" s="55"/>
      <c r="N1872" s="52"/>
      <c r="O1872" s="52"/>
      <c r="P1872" s="95"/>
      <c r="Q1872" s="52"/>
      <c r="R1872" s="52"/>
      <c r="S1872" s="52"/>
      <c r="T1872" s="52"/>
      <c r="U1872" s="52"/>
      <c r="V1872" s="52"/>
      <c r="W1872" s="52"/>
      <c r="X1872" s="52"/>
      <c r="Y1872" s="52"/>
      <c r="Z1872" s="52"/>
      <c r="AA1872" s="52"/>
      <c r="AB1872" s="52"/>
      <c r="AC1872" s="52"/>
      <c r="AD1872" s="52"/>
      <c r="AE1872" s="52"/>
      <c r="AF1872" s="52"/>
      <c r="AG1872" s="52"/>
      <c r="AH1872" s="52"/>
      <c r="AI1872" s="52"/>
      <c r="AJ1872" s="52"/>
      <c r="AK1872" s="52"/>
      <c r="AL1872" s="52"/>
      <c r="AM1872" s="52"/>
      <c r="AN1872" s="52"/>
      <c r="AO1872" s="52"/>
      <c r="AP1872" s="52"/>
      <c r="AQ1872" s="52"/>
      <c r="AR1872" s="52"/>
      <c r="AS1872" s="52"/>
      <c r="AT1872" s="52"/>
      <c r="AU1872" s="52"/>
      <c r="AV1872" s="52"/>
      <c r="AW1872" s="52"/>
      <c r="AX1872" s="52"/>
      <c r="AY1872" s="52"/>
      <c r="AZ1872" s="52"/>
      <c r="BA1872" s="52"/>
      <c r="BB1872" s="52"/>
      <c r="BC1872" s="52"/>
      <c r="BD1872" s="52"/>
      <c r="BE1872" s="52"/>
      <c r="BF1872" s="52"/>
      <c r="BG1872" s="52"/>
      <c r="BH1872" s="52"/>
      <c r="BI1872" s="52"/>
      <c r="BJ1872" s="52"/>
      <c r="BK1872" s="52"/>
      <c r="BL1872" s="52"/>
      <c r="BM1872" s="52"/>
      <c r="BN1872" s="52"/>
      <c r="BO1872" s="52"/>
      <c r="BP1872" s="52"/>
      <c r="BQ1872" s="52"/>
      <c r="BR1872" s="52"/>
      <c r="BS1872" s="52"/>
      <c r="BT1872" s="52"/>
      <c r="BU1872" s="52"/>
      <c r="BV1872" s="52"/>
      <c r="BW1872" s="52"/>
      <c r="BX1872" s="52"/>
      <c r="BY1872" s="52"/>
      <c r="BZ1872" s="52"/>
      <c r="CA1872" s="52"/>
      <c r="CB1872" s="52"/>
      <c r="CC1872" s="52"/>
      <c r="CD1872" s="52"/>
      <c r="CE1872" s="52"/>
      <c r="CF1872" s="52"/>
      <c r="CG1872" s="52"/>
      <c r="CH1872" s="52"/>
      <c r="CI1872" s="52"/>
      <c r="CJ1872" s="52"/>
      <c r="CK1872" s="52"/>
      <c r="CL1872" s="52"/>
      <c r="CM1872" s="52"/>
      <c r="CN1872" s="52"/>
      <c r="CO1872" s="52"/>
      <c r="CP1872" s="52"/>
      <c r="CQ1872" s="52"/>
      <c r="CR1872" s="52"/>
      <c r="CS1872" s="52"/>
      <c r="CT1872" s="52"/>
      <c r="CU1872" s="52"/>
      <c r="CV1872" s="52"/>
      <c r="CW1872" s="52"/>
      <c r="CX1872" s="52"/>
      <c r="CY1872" s="52"/>
      <c r="CZ1872" s="52"/>
      <c r="DA1872" s="52"/>
      <c r="DB1872" s="52"/>
      <c r="DC1872" s="52"/>
      <c r="DD1872" s="52"/>
      <c r="DE1872" s="52"/>
      <c r="DF1872" s="52"/>
      <c r="DG1872" s="52"/>
      <c r="DH1872" s="52"/>
      <c r="DI1872" s="52"/>
      <c r="DJ1872" s="52"/>
      <c r="DK1872" s="52"/>
      <c r="DL1872" s="52"/>
      <c r="DM1872" s="52"/>
      <c r="DN1872" s="52"/>
      <c r="DO1872" s="52"/>
      <c r="DP1872" s="52"/>
      <c r="DQ1872" s="52"/>
      <c r="DR1872" s="52"/>
      <c r="DS1872" s="52"/>
      <c r="DT1872" s="52"/>
      <c r="DU1872" s="52"/>
      <c r="DV1872" s="52"/>
      <c r="DW1872" s="52"/>
      <c r="DX1872" s="52"/>
      <c r="DY1872" s="52"/>
    </row>
    <row r="1873" spans="1:129" x14ac:dyDescent="0.25">
      <c r="A1873" s="19" t="s">
        <v>6</v>
      </c>
      <c r="B1873" s="5">
        <v>0</v>
      </c>
      <c r="D1873" s="5">
        <f t="shared" si="287"/>
        <v>0</v>
      </c>
      <c r="F1873" s="5">
        <f t="shared" si="288"/>
        <v>0</v>
      </c>
      <c r="I1873" s="52"/>
      <c r="J1873" s="144"/>
      <c r="K1873" s="55"/>
      <c r="L1873" s="52"/>
      <c r="M1873" s="55"/>
      <c r="N1873" s="52"/>
      <c r="O1873" s="52"/>
      <c r="P1873" s="95"/>
      <c r="Q1873" s="52"/>
      <c r="R1873" s="52"/>
      <c r="S1873" s="52"/>
      <c r="T1873" s="52"/>
      <c r="U1873" s="52"/>
      <c r="V1873" s="52"/>
      <c r="W1873" s="52"/>
      <c r="X1873" s="52"/>
      <c r="Y1873" s="52"/>
      <c r="Z1873" s="52"/>
      <c r="AA1873" s="52"/>
      <c r="AB1873" s="52"/>
      <c r="AC1873" s="52"/>
      <c r="AD1873" s="52"/>
      <c r="AE1873" s="52"/>
      <c r="AF1873" s="52"/>
      <c r="AG1873" s="52"/>
      <c r="AH1873" s="52"/>
      <c r="AI1873" s="52"/>
      <c r="AJ1873" s="52"/>
      <c r="AK1873" s="52"/>
      <c r="AL1873" s="52"/>
      <c r="AM1873" s="52"/>
      <c r="AN1873" s="52"/>
      <c r="AO1873" s="52"/>
      <c r="AP1873" s="52"/>
      <c r="AQ1873" s="52"/>
      <c r="AR1873" s="52"/>
      <c r="AS1873" s="52"/>
      <c r="AT1873" s="52"/>
      <c r="AU1873" s="52"/>
      <c r="AV1873" s="52"/>
      <c r="AW1873" s="52"/>
      <c r="AX1873" s="52"/>
      <c r="AY1873" s="52"/>
      <c r="AZ1873" s="52"/>
      <c r="BA1873" s="52"/>
      <c r="BB1873" s="52"/>
      <c r="BC1873" s="52"/>
      <c r="BD1873" s="52"/>
      <c r="BE1873" s="52"/>
      <c r="BF1873" s="52"/>
      <c r="BG1873" s="52"/>
      <c r="BH1873" s="52"/>
      <c r="BI1873" s="52"/>
      <c r="BJ1873" s="52"/>
      <c r="BK1873" s="52"/>
      <c r="BL1873" s="52"/>
      <c r="BM1873" s="52"/>
      <c r="BN1873" s="52"/>
      <c r="BO1873" s="52"/>
      <c r="BP1873" s="52"/>
      <c r="BQ1873" s="52"/>
      <c r="BR1873" s="52"/>
      <c r="BS1873" s="52"/>
      <c r="BT1873" s="52"/>
      <c r="BU1873" s="52"/>
      <c r="BV1873" s="52"/>
      <c r="BW1873" s="52"/>
      <c r="BX1873" s="52"/>
      <c r="BY1873" s="52"/>
      <c r="BZ1873" s="52"/>
      <c r="CA1873" s="52"/>
      <c r="CB1873" s="52"/>
      <c r="CC1873" s="52"/>
      <c r="CD1873" s="52"/>
      <c r="CE1873" s="52"/>
      <c r="CF1873" s="52"/>
      <c r="CG1873" s="52"/>
      <c r="CH1873" s="52"/>
      <c r="CI1873" s="52"/>
      <c r="CJ1873" s="52"/>
      <c r="CK1873" s="52"/>
      <c r="CL1873" s="52"/>
      <c r="CM1873" s="52"/>
      <c r="CN1873" s="52"/>
      <c r="CO1873" s="52"/>
      <c r="CP1873" s="52"/>
      <c r="CQ1873" s="52"/>
      <c r="CR1873" s="52"/>
      <c r="CS1873" s="52"/>
      <c r="CT1873" s="52"/>
      <c r="CU1873" s="52"/>
      <c r="CV1873" s="52"/>
      <c r="CW1873" s="52"/>
      <c r="CX1873" s="52"/>
      <c r="CY1873" s="52"/>
      <c r="CZ1873" s="52"/>
      <c r="DA1873" s="52"/>
      <c r="DB1873" s="52"/>
      <c r="DC1873" s="52"/>
      <c r="DD1873" s="52"/>
      <c r="DE1873" s="52"/>
      <c r="DF1873" s="52"/>
      <c r="DG1873" s="52"/>
      <c r="DH1873" s="52"/>
      <c r="DI1873" s="52"/>
      <c r="DJ1873" s="52"/>
      <c r="DK1873" s="52"/>
      <c r="DL1873" s="52"/>
      <c r="DM1873" s="52"/>
      <c r="DN1873" s="52"/>
      <c r="DO1873" s="52"/>
      <c r="DP1873" s="52"/>
      <c r="DQ1873" s="52"/>
      <c r="DR1873" s="52"/>
      <c r="DS1873" s="52"/>
      <c r="DT1873" s="52"/>
      <c r="DU1873" s="52"/>
      <c r="DV1873" s="52"/>
      <c r="DW1873" s="52"/>
      <c r="DX1873" s="52"/>
      <c r="DY1873" s="52"/>
    </row>
    <row r="1874" spans="1:129" x14ac:dyDescent="0.25">
      <c r="A1874" s="19" t="s">
        <v>7</v>
      </c>
      <c r="B1874" s="5">
        <v>0</v>
      </c>
      <c r="D1874" s="5">
        <f t="shared" si="287"/>
        <v>0</v>
      </c>
      <c r="F1874" s="5">
        <f t="shared" si="288"/>
        <v>0</v>
      </c>
      <c r="I1874" s="52"/>
      <c r="J1874" s="144"/>
      <c r="K1874" s="55"/>
      <c r="L1874" s="52"/>
      <c r="M1874" s="55"/>
      <c r="N1874" s="52"/>
      <c r="O1874" s="52"/>
      <c r="P1874" s="95"/>
      <c r="Q1874" s="52"/>
      <c r="R1874" s="52"/>
      <c r="S1874" s="52"/>
      <c r="T1874" s="52"/>
      <c r="U1874" s="52"/>
      <c r="V1874" s="52"/>
      <c r="W1874" s="52"/>
      <c r="X1874" s="52"/>
      <c r="Y1874" s="52"/>
      <c r="Z1874" s="52"/>
      <c r="AA1874" s="52"/>
      <c r="AB1874" s="52"/>
      <c r="AC1874" s="52"/>
      <c r="AD1874" s="52"/>
      <c r="AE1874" s="52"/>
      <c r="AF1874" s="52"/>
      <c r="AG1874" s="52"/>
      <c r="AH1874" s="52"/>
      <c r="AI1874" s="52"/>
      <c r="AJ1874" s="52"/>
      <c r="AK1874" s="52"/>
      <c r="AL1874" s="52"/>
      <c r="AM1874" s="52"/>
      <c r="AN1874" s="52"/>
      <c r="AO1874" s="52"/>
      <c r="AP1874" s="52"/>
      <c r="AQ1874" s="52"/>
      <c r="AR1874" s="52"/>
      <c r="AS1874" s="52"/>
      <c r="AT1874" s="52"/>
      <c r="AU1874" s="52"/>
      <c r="AV1874" s="52"/>
      <c r="AW1874" s="52"/>
      <c r="AX1874" s="52"/>
      <c r="AY1874" s="52"/>
      <c r="AZ1874" s="52"/>
      <c r="BA1874" s="52"/>
      <c r="BB1874" s="52"/>
      <c r="BC1874" s="52"/>
      <c r="BD1874" s="52"/>
      <c r="BE1874" s="52"/>
      <c r="BF1874" s="52"/>
      <c r="BG1874" s="52"/>
      <c r="BH1874" s="52"/>
      <c r="BI1874" s="52"/>
      <c r="BJ1874" s="52"/>
      <c r="BK1874" s="52"/>
      <c r="BL1874" s="52"/>
      <c r="BM1874" s="52"/>
      <c r="BN1874" s="52"/>
      <c r="BO1874" s="52"/>
      <c r="BP1874" s="52"/>
      <c r="BQ1874" s="52"/>
      <c r="BR1874" s="52"/>
      <c r="BS1874" s="52"/>
      <c r="BT1874" s="52"/>
      <c r="BU1874" s="52"/>
      <c r="BV1874" s="52"/>
      <c r="BW1874" s="52"/>
      <c r="BX1874" s="52"/>
      <c r="BY1874" s="52"/>
      <c r="BZ1874" s="52"/>
      <c r="CA1874" s="52"/>
      <c r="CB1874" s="52"/>
      <c r="CC1874" s="52"/>
      <c r="CD1874" s="52"/>
      <c r="CE1874" s="52"/>
      <c r="CF1874" s="52"/>
      <c r="CG1874" s="52"/>
      <c r="CH1874" s="52"/>
      <c r="CI1874" s="52"/>
      <c r="CJ1874" s="52"/>
      <c r="CK1874" s="52"/>
      <c r="CL1874" s="52"/>
      <c r="CM1874" s="52"/>
      <c r="CN1874" s="52"/>
      <c r="CO1874" s="52"/>
      <c r="CP1874" s="52"/>
      <c r="CQ1874" s="52"/>
      <c r="CR1874" s="52"/>
      <c r="CS1874" s="52"/>
      <c r="CT1874" s="52"/>
      <c r="CU1874" s="52"/>
      <c r="CV1874" s="52"/>
      <c r="CW1874" s="52"/>
      <c r="CX1874" s="52"/>
      <c r="CY1874" s="52"/>
      <c r="CZ1874" s="52"/>
      <c r="DA1874" s="52"/>
      <c r="DB1874" s="52"/>
      <c r="DC1874" s="52"/>
      <c r="DD1874" s="52"/>
      <c r="DE1874" s="52"/>
      <c r="DF1874" s="52"/>
      <c r="DG1874" s="52"/>
      <c r="DH1874" s="52"/>
      <c r="DI1874" s="52"/>
      <c r="DJ1874" s="52"/>
      <c r="DK1874" s="52"/>
      <c r="DL1874" s="52"/>
      <c r="DM1874" s="52"/>
      <c r="DN1874" s="52"/>
      <c r="DO1874" s="52"/>
      <c r="DP1874" s="52"/>
      <c r="DQ1874" s="52"/>
      <c r="DR1874" s="52"/>
      <c r="DS1874" s="52"/>
      <c r="DT1874" s="52"/>
      <c r="DU1874" s="52"/>
      <c r="DV1874" s="52"/>
      <c r="DW1874" s="52"/>
      <c r="DX1874" s="52"/>
      <c r="DY1874" s="52"/>
    </row>
    <row r="1875" spans="1:129" x14ac:dyDescent="0.25">
      <c r="A1875" s="19" t="s">
        <v>55</v>
      </c>
      <c r="B1875" s="5">
        <v>0</v>
      </c>
      <c r="D1875" s="5">
        <f t="shared" si="287"/>
        <v>0</v>
      </c>
      <c r="F1875" s="5">
        <f>SUM(J1875:AP1875)</f>
        <v>0</v>
      </c>
      <c r="I1875" s="52"/>
      <c r="J1875" s="144"/>
      <c r="K1875" s="55"/>
      <c r="L1875" s="52"/>
      <c r="M1875" s="55"/>
      <c r="N1875" s="52"/>
      <c r="O1875" s="52"/>
      <c r="P1875" s="95"/>
      <c r="Q1875" s="52"/>
      <c r="R1875" s="52"/>
      <c r="S1875" s="52"/>
      <c r="T1875" s="52"/>
      <c r="U1875" s="52"/>
      <c r="V1875" s="52"/>
      <c r="W1875" s="52"/>
      <c r="X1875" s="52"/>
      <c r="Y1875" s="52"/>
      <c r="Z1875" s="52"/>
      <c r="AA1875" s="52"/>
      <c r="AB1875" s="52"/>
      <c r="AC1875" s="52"/>
      <c r="AD1875" s="52"/>
      <c r="AE1875" s="52"/>
      <c r="AF1875" s="52"/>
      <c r="AG1875" s="52"/>
      <c r="AH1875" s="52"/>
      <c r="AI1875" s="52"/>
      <c r="AJ1875" s="52"/>
      <c r="AK1875" s="52"/>
      <c r="AL1875" s="52"/>
      <c r="AM1875" s="52"/>
      <c r="AN1875" s="52"/>
      <c r="AO1875" s="52"/>
      <c r="AP1875" s="52"/>
      <c r="AQ1875" s="52"/>
      <c r="AR1875" s="52"/>
      <c r="AS1875" s="52"/>
      <c r="AT1875" s="52"/>
      <c r="AU1875" s="52"/>
      <c r="AV1875" s="52"/>
      <c r="AW1875" s="52"/>
      <c r="AX1875" s="52"/>
      <c r="AY1875" s="52"/>
      <c r="AZ1875" s="52"/>
      <c r="BA1875" s="52"/>
      <c r="BB1875" s="52"/>
      <c r="BC1875" s="52"/>
      <c r="BD1875" s="52"/>
      <c r="BE1875" s="52"/>
      <c r="BF1875" s="52"/>
      <c r="BG1875" s="52"/>
      <c r="BH1875" s="52"/>
      <c r="BI1875" s="52"/>
      <c r="BJ1875" s="52"/>
      <c r="BK1875" s="52"/>
      <c r="BL1875" s="52"/>
      <c r="BM1875" s="52"/>
      <c r="BN1875" s="52"/>
      <c r="BO1875" s="52"/>
      <c r="BP1875" s="52"/>
      <c r="BQ1875" s="52"/>
      <c r="BR1875" s="52"/>
      <c r="BS1875" s="52"/>
      <c r="BT1875" s="52"/>
      <c r="BU1875" s="52"/>
      <c r="BV1875" s="52"/>
      <c r="BW1875" s="52"/>
      <c r="BX1875" s="52"/>
      <c r="BY1875" s="52"/>
      <c r="BZ1875" s="52"/>
      <c r="CA1875" s="52"/>
      <c r="CB1875" s="52"/>
      <c r="CC1875" s="52"/>
      <c r="CD1875" s="52"/>
      <c r="CE1875" s="52"/>
      <c r="CF1875" s="52"/>
      <c r="CG1875" s="52"/>
      <c r="CH1875" s="52"/>
      <c r="CI1875" s="52"/>
      <c r="CJ1875" s="52"/>
      <c r="CK1875" s="52"/>
      <c r="CL1875" s="52"/>
      <c r="CM1875" s="52"/>
      <c r="CN1875" s="52"/>
      <c r="CO1875" s="52"/>
      <c r="CP1875" s="52"/>
      <c r="CQ1875" s="52"/>
      <c r="CR1875" s="52"/>
      <c r="CS1875" s="52"/>
      <c r="CT1875" s="52"/>
      <c r="CU1875" s="52"/>
      <c r="CV1875" s="52"/>
      <c r="CW1875" s="52"/>
      <c r="CX1875" s="52"/>
      <c r="CY1875" s="52"/>
      <c r="CZ1875" s="52"/>
      <c r="DA1875" s="52"/>
      <c r="DB1875" s="52"/>
      <c r="DC1875" s="52"/>
      <c r="DD1875" s="52"/>
      <c r="DE1875" s="52"/>
      <c r="DF1875" s="52"/>
      <c r="DG1875" s="52"/>
      <c r="DH1875" s="52"/>
      <c r="DI1875" s="52"/>
      <c r="DJ1875" s="52"/>
      <c r="DK1875" s="52"/>
      <c r="DL1875" s="52"/>
      <c r="DM1875" s="52"/>
      <c r="DN1875" s="52"/>
      <c r="DO1875" s="52"/>
      <c r="DP1875" s="52"/>
      <c r="DQ1875" s="52"/>
      <c r="DR1875" s="52"/>
      <c r="DS1875" s="52"/>
      <c r="DT1875" s="52"/>
      <c r="DU1875" s="52"/>
      <c r="DV1875" s="52"/>
      <c r="DW1875" s="52"/>
      <c r="DX1875" s="52"/>
      <c r="DY1875" s="52"/>
    </row>
    <row r="1876" spans="1:129" x14ac:dyDescent="0.25">
      <c r="A1876" s="19" t="s">
        <v>9</v>
      </c>
      <c r="B1876" s="5">
        <v>0</v>
      </c>
      <c r="D1876" s="5">
        <f t="shared" si="287"/>
        <v>0</v>
      </c>
      <c r="F1876" s="5">
        <f t="shared" ref="F1876:F1882" si="289">SUM(J1876:AP1876)</f>
        <v>0</v>
      </c>
      <c r="I1876" s="52"/>
      <c r="J1876" s="144"/>
      <c r="K1876" s="55"/>
      <c r="L1876" s="52"/>
      <c r="M1876" s="55"/>
      <c r="N1876" s="52"/>
      <c r="O1876" s="52"/>
      <c r="P1876" s="95"/>
      <c r="Q1876" s="52"/>
      <c r="R1876" s="52"/>
      <c r="S1876" s="52"/>
      <c r="T1876" s="52"/>
      <c r="U1876" s="52"/>
      <c r="V1876" s="52"/>
      <c r="W1876" s="52"/>
      <c r="X1876" s="52"/>
      <c r="Y1876" s="52"/>
      <c r="Z1876" s="52"/>
      <c r="AA1876" s="52"/>
      <c r="AB1876" s="52"/>
      <c r="AC1876" s="52"/>
      <c r="AD1876" s="52"/>
      <c r="AE1876" s="52"/>
      <c r="AF1876" s="52"/>
      <c r="AG1876" s="52"/>
      <c r="AH1876" s="52"/>
      <c r="AI1876" s="52"/>
      <c r="AJ1876" s="52"/>
      <c r="AK1876" s="52"/>
      <c r="AL1876" s="52"/>
      <c r="AM1876" s="52"/>
      <c r="AN1876" s="52"/>
      <c r="AO1876" s="52"/>
      <c r="AP1876" s="52"/>
      <c r="AQ1876" s="52"/>
      <c r="AR1876" s="52"/>
      <c r="AS1876" s="52"/>
      <c r="AT1876" s="52"/>
      <c r="AU1876" s="52"/>
      <c r="AV1876" s="52"/>
      <c r="AW1876" s="52"/>
      <c r="AX1876" s="52"/>
      <c r="AY1876" s="52"/>
      <c r="AZ1876" s="52"/>
      <c r="BA1876" s="52"/>
      <c r="BB1876" s="52"/>
      <c r="BC1876" s="52"/>
      <c r="BD1876" s="52"/>
      <c r="BE1876" s="52"/>
      <c r="BF1876" s="52"/>
      <c r="BG1876" s="52"/>
      <c r="BH1876" s="52"/>
      <c r="BI1876" s="52"/>
      <c r="BJ1876" s="52"/>
      <c r="BK1876" s="52"/>
      <c r="BL1876" s="52"/>
      <c r="BM1876" s="52"/>
      <c r="BN1876" s="52"/>
      <c r="BO1876" s="52"/>
      <c r="BP1876" s="52"/>
      <c r="BQ1876" s="52"/>
      <c r="BR1876" s="52"/>
      <c r="BS1876" s="52"/>
      <c r="BT1876" s="52"/>
      <c r="BU1876" s="52"/>
      <c r="BV1876" s="52"/>
      <c r="BW1876" s="52"/>
      <c r="BX1876" s="52"/>
      <c r="BY1876" s="52"/>
      <c r="BZ1876" s="52"/>
      <c r="CA1876" s="52"/>
      <c r="CB1876" s="52"/>
      <c r="CC1876" s="52"/>
      <c r="CD1876" s="52"/>
      <c r="CE1876" s="52"/>
      <c r="CF1876" s="52"/>
      <c r="CG1876" s="52"/>
      <c r="CH1876" s="52"/>
      <c r="CI1876" s="52"/>
      <c r="CJ1876" s="52"/>
      <c r="CK1876" s="52"/>
      <c r="CL1876" s="52"/>
      <c r="CM1876" s="52"/>
      <c r="CN1876" s="52"/>
      <c r="CO1876" s="52"/>
      <c r="CP1876" s="52"/>
      <c r="CQ1876" s="52"/>
      <c r="CR1876" s="52"/>
      <c r="CS1876" s="52"/>
      <c r="CT1876" s="52"/>
      <c r="CU1876" s="52"/>
      <c r="CV1876" s="52"/>
      <c r="CW1876" s="52"/>
      <c r="CX1876" s="52"/>
      <c r="CY1876" s="52"/>
      <c r="CZ1876" s="52"/>
      <c r="DA1876" s="52"/>
      <c r="DB1876" s="52"/>
      <c r="DC1876" s="52"/>
      <c r="DD1876" s="52"/>
      <c r="DE1876" s="52"/>
      <c r="DF1876" s="52"/>
      <c r="DG1876" s="52"/>
      <c r="DH1876" s="52"/>
      <c r="DI1876" s="52"/>
      <c r="DJ1876" s="52"/>
      <c r="DK1876" s="52"/>
      <c r="DL1876" s="52"/>
      <c r="DM1876" s="52"/>
      <c r="DN1876" s="52"/>
      <c r="DO1876" s="52"/>
      <c r="DP1876" s="52"/>
      <c r="DQ1876" s="52"/>
      <c r="DR1876" s="52"/>
      <c r="DS1876" s="52"/>
      <c r="DT1876" s="52"/>
      <c r="DU1876" s="52"/>
      <c r="DV1876" s="52"/>
      <c r="DW1876" s="52"/>
      <c r="DX1876" s="52"/>
      <c r="DY1876" s="52"/>
    </row>
    <row r="1877" spans="1:129" x14ac:dyDescent="0.25">
      <c r="A1877" s="19" t="s">
        <v>10</v>
      </c>
      <c r="B1877" s="118">
        <f>2000</f>
        <v>2000</v>
      </c>
      <c r="D1877" s="5">
        <f t="shared" si="287"/>
        <v>284</v>
      </c>
      <c r="F1877" s="5">
        <f t="shared" si="289"/>
        <v>1716</v>
      </c>
      <c r="I1877" s="52"/>
      <c r="J1877" s="144"/>
      <c r="K1877" s="55"/>
      <c r="L1877" s="52"/>
      <c r="M1877" s="55"/>
      <c r="N1877" s="52"/>
      <c r="O1877" s="52"/>
      <c r="P1877" s="95"/>
      <c r="Q1877" s="52"/>
      <c r="R1877" s="52"/>
      <c r="S1877" s="55">
        <f>1716</f>
        <v>1716</v>
      </c>
      <c r="T1877" s="52"/>
      <c r="U1877" s="52"/>
      <c r="V1877" s="52"/>
      <c r="W1877" s="52"/>
      <c r="X1877" s="52"/>
      <c r="Y1877" s="52"/>
      <c r="Z1877" s="52"/>
      <c r="AA1877" s="52"/>
      <c r="AB1877" s="52"/>
      <c r="AC1877" s="52"/>
      <c r="AD1877" s="52"/>
      <c r="AE1877" s="52"/>
      <c r="AF1877" s="52"/>
      <c r="AG1877" s="52"/>
      <c r="AH1877" s="52"/>
      <c r="AI1877" s="52"/>
      <c r="AJ1877" s="52"/>
      <c r="AK1877" s="52"/>
      <c r="AL1877" s="52"/>
      <c r="AM1877" s="52"/>
      <c r="AN1877" s="52"/>
      <c r="AO1877" s="52"/>
      <c r="AP1877" s="52"/>
      <c r="AQ1877" s="52"/>
      <c r="AR1877" s="52"/>
      <c r="AS1877" s="52"/>
      <c r="AT1877" s="52"/>
      <c r="AU1877" s="52"/>
      <c r="AV1877" s="52"/>
      <c r="AW1877" s="52"/>
      <c r="AX1877" s="52"/>
      <c r="AY1877" s="52"/>
      <c r="AZ1877" s="52"/>
      <c r="BA1877" s="52"/>
      <c r="BB1877" s="52"/>
      <c r="BC1877" s="52"/>
      <c r="BD1877" s="52"/>
      <c r="BE1877" s="52"/>
      <c r="BF1877" s="52"/>
      <c r="BG1877" s="52"/>
      <c r="BH1877" s="52"/>
      <c r="BI1877" s="52"/>
      <c r="BJ1877" s="52"/>
      <c r="BK1877" s="52"/>
      <c r="BL1877" s="52"/>
      <c r="BM1877" s="52"/>
      <c r="BN1877" s="52"/>
      <c r="BO1877" s="52"/>
      <c r="BP1877" s="52"/>
      <c r="BQ1877" s="52"/>
      <c r="BR1877" s="52"/>
      <c r="BS1877" s="52"/>
      <c r="BT1877" s="52"/>
      <c r="BU1877" s="52"/>
      <c r="BV1877" s="52"/>
      <c r="BW1877" s="52"/>
      <c r="BX1877" s="52"/>
      <c r="BY1877" s="52"/>
      <c r="BZ1877" s="52"/>
      <c r="CA1877" s="52"/>
      <c r="CB1877" s="52"/>
      <c r="CC1877" s="52"/>
      <c r="CD1877" s="52"/>
      <c r="CE1877" s="52"/>
      <c r="CF1877" s="52"/>
      <c r="CG1877" s="52"/>
      <c r="CH1877" s="52"/>
      <c r="CI1877" s="52"/>
      <c r="CJ1877" s="52"/>
      <c r="CK1877" s="52"/>
      <c r="CL1877" s="52"/>
      <c r="CM1877" s="52"/>
      <c r="CN1877" s="52"/>
      <c r="CO1877" s="52"/>
      <c r="CP1877" s="52"/>
      <c r="CQ1877" s="52"/>
      <c r="CR1877" s="52"/>
      <c r="CS1877" s="52"/>
      <c r="CT1877" s="52"/>
      <c r="CU1877" s="52"/>
      <c r="CV1877" s="52"/>
      <c r="CW1877" s="52"/>
      <c r="CX1877" s="52"/>
      <c r="CY1877" s="52"/>
      <c r="CZ1877" s="52"/>
      <c r="DA1877" s="52"/>
      <c r="DB1877" s="52"/>
      <c r="DC1877" s="52"/>
      <c r="DD1877" s="52"/>
      <c r="DE1877" s="52"/>
      <c r="DF1877" s="52"/>
      <c r="DG1877" s="52"/>
      <c r="DH1877" s="52"/>
      <c r="DI1877" s="52"/>
      <c r="DJ1877" s="52"/>
      <c r="DK1877" s="52"/>
      <c r="DL1877" s="52"/>
      <c r="DM1877" s="52"/>
      <c r="DN1877" s="52"/>
      <c r="DO1877" s="52"/>
      <c r="DP1877" s="52"/>
      <c r="DQ1877" s="52"/>
      <c r="DR1877" s="52"/>
      <c r="DS1877" s="52"/>
      <c r="DT1877" s="52"/>
      <c r="DU1877" s="52"/>
      <c r="DV1877" s="52"/>
      <c r="DW1877" s="52"/>
      <c r="DX1877" s="52"/>
      <c r="DY1877" s="52"/>
    </row>
    <row r="1878" spans="1:129" x14ac:dyDescent="0.25">
      <c r="A1878" s="19" t="s">
        <v>11</v>
      </c>
      <c r="B1878" s="5">
        <v>0</v>
      </c>
      <c r="D1878" s="5">
        <f t="shared" si="287"/>
        <v>0</v>
      </c>
      <c r="F1878" s="5">
        <f t="shared" si="289"/>
        <v>0</v>
      </c>
      <c r="I1878" s="52"/>
      <c r="J1878" s="144"/>
      <c r="K1878" s="55"/>
      <c r="L1878" s="52"/>
      <c r="M1878" s="55"/>
      <c r="N1878" s="52"/>
      <c r="O1878" s="52"/>
      <c r="P1878" s="95"/>
      <c r="Q1878" s="52"/>
      <c r="R1878" s="52"/>
      <c r="S1878" s="52"/>
      <c r="T1878" s="52"/>
      <c r="U1878" s="52"/>
      <c r="V1878" s="52"/>
      <c r="W1878" s="52"/>
      <c r="X1878" s="52"/>
      <c r="Y1878" s="52"/>
      <c r="Z1878" s="52"/>
      <c r="AA1878" s="52"/>
      <c r="AB1878" s="52"/>
      <c r="AC1878" s="52"/>
      <c r="AD1878" s="52"/>
      <c r="AE1878" s="52"/>
      <c r="AF1878" s="52"/>
      <c r="AG1878" s="52"/>
      <c r="AH1878" s="52"/>
      <c r="AI1878" s="52"/>
      <c r="AJ1878" s="52"/>
      <c r="AK1878" s="52"/>
      <c r="AL1878" s="52"/>
      <c r="AM1878" s="52"/>
      <c r="AN1878" s="52"/>
      <c r="AO1878" s="52"/>
      <c r="AP1878" s="52"/>
      <c r="AQ1878" s="52"/>
      <c r="AR1878" s="52"/>
      <c r="AS1878" s="52"/>
      <c r="AT1878" s="52"/>
      <c r="AU1878" s="52"/>
      <c r="AV1878" s="52"/>
      <c r="AW1878" s="52"/>
      <c r="AX1878" s="52"/>
      <c r="AY1878" s="52"/>
      <c r="AZ1878" s="52"/>
      <c r="BA1878" s="52"/>
      <c r="BB1878" s="52"/>
      <c r="BC1878" s="52"/>
      <c r="BD1878" s="52"/>
      <c r="BE1878" s="52"/>
      <c r="BF1878" s="52"/>
      <c r="BG1878" s="52"/>
      <c r="BH1878" s="52"/>
      <c r="BI1878" s="52"/>
      <c r="BJ1878" s="52"/>
      <c r="BK1878" s="52"/>
      <c r="BL1878" s="52"/>
      <c r="BM1878" s="52"/>
      <c r="BN1878" s="52"/>
      <c r="BO1878" s="52"/>
      <c r="BP1878" s="52"/>
      <c r="BQ1878" s="52"/>
      <c r="BR1878" s="52"/>
      <c r="BS1878" s="52"/>
      <c r="BT1878" s="52"/>
      <c r="BU1878" s="52"/>
      <c r="BV1878" s="52"/>
      <c r="BW1878" s="52"/>
      <c r="BX1878" s="52"/>
      <c r="BY1878" s="52"/>
      <c r="BZ1878" s="52"/>
      <c r="CA1878" s="52"/>
      <c r="CB1878" s="52"/>
      <c r="CC1878" s="52"/>
      <c r="CD1878" s="52"/>
      <c r="CE1878" s="52"/>
      <c r="CF1878" s="52"/>
      <c r="CG1878" s="52"/>
      <c r="CH1878" s="52"/>
      <c r="CI1878" s="52"/>
      <c r="CJ1878" s="52"/>
      <c r="CK1878" s="52"/>
      <c r="CL1878" s="52"/>
      <c r="CM1878" s="52"/>
      <c r="CN1878" s="52"/>
      <c r="CO1878" s="52"/>
      <c r="CP1878" s="52"/>
      <c r="CQ1878" s="52"/>
      <c r="CR1878" s="52"/>
      <c r="CS1878" s="52"/>
      <c r="CT1878" s="52"/>
      <c r="CU1878" s="52"/>
      <c r="CV1878" s="52"/>
      <c r="CW1878" s="52"/>
      <c r="CX1878" s="52"/>
      <c r="CY1878" s="52"/>
      <c r="CZ1878" s="52"/>
      <c r="DA1878" s="52"/>
      <c r="DB1878" s="52"/>
      <c r="DC1878" s="52"/>
      <c r="DD1878" s="52"/>
      <c r="DE1878" s="52"/>
      <c r="DF1878" s="52"/>
      <c r="DG1878" s="52"/>
      <c r="DH1878" s="52"/>
      <c r="DI1878" s="52"/>
      <c r="DJ1878" s="52"/>
      <c r="DK1878" s="52"/>
      <c r="DL1878" s="52"/>
      <c r="DM1878" s="52"/>
      <c r="DN1878" s="52"/>
      <c r="DO1878" s="52"/>
      <c r="DP1878" s="52"/>
      <c r="DQ1878" s="52"/>
      <c r="DR1878" s="52"/>
      <c r="DS1878" s="52"/>
      <c r="DT1878" s="52"/>
      <c r="DU1878" s="52"/>
      <c r="DV1878" s="52"/>
      <c r="DW1878" s="52"/>
      <c r="DX1878" s="52"/>
      <c r="DY1878" s="52"/>
    </row>
    <row r="1879" spans="1:129" x14ac:dyDescent="0.25">
      <c r="A1879" s="19" t="s">
        <v>12</v>
      </c>
      <c r="B1879" s="5">
        <v>0</v>
      </c>
      <c r="D1879" s="5">
        <f t="shared" si="287"/>
        <v>0</v>
      </c>
      <c r="F1879" s="5">
        <f t="shared" si="289"/>
        <v>0</v>
      </c>
      <c r="I1879" s="52"/>
      <c r="J1879" s="144"/>
      <c r="K1879" s="55"/>
      <c r="L1879" s="52"/>
      <c r="M1879" s="55"/>
      <c r="N1879" s="52"/>
      <c r="O1879" s="52"/>
      <c r="P1879" s="95"/>
      <c r="Q1879" s="52"/>
      <c r="R1879" s="52"/>
      <c r="S1879" s="52"/>
      <c r="T1879" s="52"/>
      <c r="U1879" s="52"/>
      <c r="V1879" s="52"/>
      <c r="W1879" s="52"/>
      <c r="X1879" s="52"/>
      <c r="Y1879" s="52"/>
      <c r="Z1879" s="52"/>
      <c r="AA1879" s="52"/>
      <c r="AB1879" s="52"/>
      <c r="AC1879" s="52"/>
      <c r="AD1879" s="52"/>
      <c r="AE1879" s="52"/>
      <c r="AF1879" s="52"/>
      <c r="AG1879" s="52"/>
      <c r="AH1879" s="52"/>
      <c r="AI1879" s="52"/>
      <c r="AJ1879" s="52"/>
      <c r="AK1879" s="52"/>
      <c r="AL1879" s="52"/>
      <c r="AM1879" s="52"/>
      <c r="AN1879" s="52"/>
      <c r="AO1879" s="52"/>
      <c r="AP1879" s="52"/>
      <c r="AQ1879" s="52"/>
      <c r="AR1879" s="52"/>
      <c r="AS1879" s="52"/>
      <c r="AT1879" s="52"/>
      <c r="AU1879" s="52"/>
      <c r="AV1879" s="52"/>
      <c r="AW1879" s="52"/>
      <c r="AX1879" s="52"/>
      <c r="AY1879" s="52"/>
      <c r="AZ1879" s="52"/>
      <c r="BA1879" s="52"/>
      <c r="BB1879" s="52"/>
      <c r="BC1879" s="52"/>
      <c r="BD1879" s="52"/>
      <c r="BE1879" s="52"/>
      <c r="BF1879" s="52"/>
      <c r="BG1879" s="52"/>
      <c r="BH1879" s="52"/>
      <c r="BI1879" s="52"/>
      <c r="BJ1879" s="52"/>
      <c r="BK1879" s="52"/>
      <c r="BL1879" s="52"/>
      <c r="BM1879" s="52"/>
      <c r="BN1879" s="52"/>
      <c r="BO1879" s="52"/>
      <c r="BP1879" s="52"/>
      <c r="BQ1879" s="52"/>
      <c r="BR1879" s="52"/>
      <c r="BS1879" s="52"/>
      <c r="BT1879" s="52"/>
      <c r="BU1879" s="52"/>
      <c r="BV1879" s="52"/>
      <c r="BW1879" s="52"/>
      <c r="BX1879" s="52"/>
      <c r="BY1879" s="52"/>
      <c r="BZ1879" s="52"/>
      <c r="CA1879" s="52"/>
      <c r="CB1879" s="52"/>
      <c r="CC1879" s="52"/>
      <c r="CD1879" s="52"/>
      <c r="CE1879" s="52"/>
      <c r="CF1879" s="52"/>
      <c r="CG1879" s="52"/>
      <c r="CH1879" s="52"/>
      <c r="CI1879" s="52"/>
      <c r="CJ1879" s="52"/>
      <c r="CK1879" s="52"/>
      <c r="CL1879" s="52"/>
      <c r="CM1879" s="52"/>
      <c r="CN1879" s="52"/>
      <c r="CO1879" s="52"/>
      <c r="CP1879" s="52"/>
      <c r="CQ1879" s="52"/>
      <c r="CR1879" s="52"/>
      <c r="CS1879" s="52"/>
      <c r="CT1879" s="52"/>
      <c r="CU1879" s="52"/>
      <c r="CV1879" s="52"/>
      <c r="CW1879" s="52"/>
      <c r="CX1879" s="52"/>
      <c r="CY1879" s="52"/>
      <c r="CZ1879" s="52"/>
      <c r="DA1879" s="52"/>
      <c r="DB1879" s="52"/>
      <c r="DC1879" s="52"/>
      <c r="DD1879" s="52"/>
      <c r="DE1879" s="52"/>
      <c r="DF1879" s="52"/>
      <c r="DG1879" s="52"/>
      <c r="DH1879" s="52"/>
      <c r="DI1879" s="52"/>
      <c r="DJ1879" s="52"/>
      <c r="DK1879" s="52"/>
      <c r="DL1879" s="52"/>
      <c r="DM1879" s="52"/>
      <c r="DN1879" s="52"/>
      <c r="DO1879" s="52"/>
      <c r="DP1879" s="52"/>
      <c r="DQ1879" s="52"/>
      <c r="DR1879" s="52"/>
      <c r="DS1879" s="52"/>
      <c r="DT1879" s="52"/>
      <c r="DU1879" s="52"/>
      <c r="DV1879" s="52"/>
      <c r="DW1879" s="52"/>
      <c r="DX1879" s="52"/>
      <c r="DY1879" s="52"/>
    </row>
    <row r="1880" spans="1:129" x14ac:dyDescent="0.25">
      <c r="A1880" s="19" t="s">
        <v>13</v>
      </c>
      <c r="B1880" s="5">
        <v>0</v>
      </c>
      <c r="D1880" s="5">
        <f t="shared" si="287"/>
        <v>0</v>
      </c>
      <c r="F1880" s="5">
        <f t="shared" si="289"/>
        <v>0</v>
      </c>
      <c r="I1880" s="52"/>
      <c r="J1880" s="144"/>
      <c r="K1880" s="55"/>
      <c r="L1880" s="52"/>
      <c r="M1880" s="55"/>
      <c r="N1880" s="52"/>
      <c r="O1880" s="52"/>
      <c r="P1880" s="95"/>
      <c r="Q1880" s="52"/>
      <c r="R1880" s="52"/>
      <c r="S1880" s="52"/>
      <c r="T1880" s="52"/>
      <c r="U1880" s="52"/>
      <c r="V1880" s="52"/>
      <c r="W1880" s="52"/>
      <c r="X1880" s="52"/>
      <c r="Y1880" s="52"/>
      <c r="Z1880" s="52"/>
      <c r="AA1880" s="52"/>
      <c r="AB1880" s="52"/>
      <c r="AC1880" s="52"/>
      <c r="AD1880" s="52"/>
      <c r="AE1880" s="52"/>
      <c r="AF1880" s="52"/>
      <c r="AG1880" s="52"/>
      <c r="AH1880" s="52"/>
      <c r="AI1880" s="52"/>
      <c r="AJ1880" s="52"/>
      <c r="AK1880" s="52"/>
      <c r="AL1880" s="52"/>
      <c r="AM1880" s="52"/>
      <c r="AN1880" s="52"/>
      <c r="AO1880" s="52"/>
      <c r="AP1880" s="52"/>
      <c r="AQ1880" s="52"/>
      <c r="AR1880" s="52"/>
      <c r="AS1880" s="52"/>
      <c r="AT1880" s="52"/>
      <c r="AU1880" s="52"/>
      <c r="AV1880" s="52"/>
      <c r="AW1880" s="52"/>
      <c r="AX1880" s="52"/>
      <c r="AY1880" s="52"/>
      <c r="AZ1880" s="52"/>
      <c r="BA1880" s="52"/>
      <c r="BB1880" s="52"/>
      <c r="BC1880" s="52"/>
      <c r="BD1880" s="52"/>
      <c r="BE1880" s="52"/>
      <c r="BF1880" s="52"/>
      <c r="BG1880" s="52"/>
      <c r="BH1880" s="52"/>
      <c r="BI1880" s="52"/>
      <c r="BJ1880" s="52"/>
      <c r="BK1880" s="52"/>
      <c r="BL1880" s="52"/>
      <c r="BM1880" s="52"/>
      <c r="BN1880" s="52"/>
      <c r="BO1880" s="52"/>
      <c r="BP1880" s="52"/>
      <c r="BQ1880" s="52"/>
      <c r="BR1880" s="52"/>
      <c r="BS1880" s="52"/>
      <c r="BT1880" s="52"/>
      <c r="BU1880" s="52"/>
      <c r="BV1880" s="52"/>
      <c r="BW1880" s="52"/>
      <c r="BX1880" s="52"/>
      <c r="BY1880" s="52"/>
      <c r="BZ1880" s="52"/>
      <c r="CA1880" s="52"/>
      <c r="CB1880" s="52"/>
      <c r="CC1880" s="52"/>
      <c r="CD1880" s="52"/>
      <c r="CE1880" s="52"/>
      <c r="CF1880" s="52"/>
      <c r="CG1880" s="52"/>
      <c r="CH1880" s="52"/>
      <c r="CI1880" s="52"/>
      <c r="CJ1880" s="52"/>
      <c r="CK1880" s="52"/>
      <c r="CL1880" s="52"/>
      <c r="CM1880" s="52"/>
      <c r="CN1880" s="52"/>
      <c r="CO1880" s="52"/>
      <c r="CP1880" s="52"/>
      <c r="CQ1880" s="52"/>
      <c r="CR1880" s="52"/>
      <c r="CS1880" s="52"/>
      <c r="CT1880" s="52"/>
      <c r="CU1880" s="52"/>
      <c r="CV1880" s="52"/>
      <c r="CW1880" s="52"/>
      <c r="CX1880" s="52"/>
      <c r="CY1880" s="52"/>
      <c r="CZ1880" s="52"/>
      <c r="DA1880" s="52"/>
      <c r="DB1880" s="52"/>
      <c r="DC1880" s="52"/>
      <c r="DD1880" s="52"/>
      <c r="DE1880" s="52"/>
      <c r="DF1880" s="52"/>
      <c r="DG1880" s="52"/>
      <c r="DH1880" s="52"/>
      <c r="DI1880" s="52"/>
      <c r="DJ1880" s="52"/>
      <c r="DK1880" s="52"/>
      <c r="DL1880" s="52"/>
      <c r="DM1880" s="52"/>
      <c r="DN1880" s="52"/>
      <c r="DO1880" s="52"/>
      <c r="DP1880" s="52"/>
      <c r="DQ1880" s="52"/>
      <c r="DR1880" s="52"/>
      <c r="DS1880" s="52"/>
      <c r="DT1880" s="52"/>
      <c r="DU1880" s="52"/>
      <c r="DV1880" s="52"/>
      <c r="DW1880" s="52"/>
      <c r="DX1880" s="52"/>
      <c r="DY1880" s="52"/>
    </row>
    <row r="1881" spans="1:129" x14ac:dyDescent="0.25">
      <c r="A1881" s="19" t="s">
        <v>14</v>
      </c>
      <c r="B1881" s="5">
        <v>0</v>
      </c>
      <c r="D1881" s="5">
        <f t="shared" si="287"/>
        <v>0</v>
      </c>
      <c r="F1881" s="5">
        <f t="shared" si="289"/>
        <v>0</v>
      </c>
      <c r="I1881" s="52"/>
      <c r="J1881" s="144"/>
      <c r="K1881" s="55"/>
      <c r="L1881" s="52"/>
      <c r="M1881" s="55"/>
      <c r="N1881" s="52"/>
      <c r="O1881" s="52"/>
      <c r="P1881" s="95"/>
      <c r="Q1881" s="52"/>
      <c r="R1881" s="52"/>
      <c r="S1881" s="52"/>
      <c r="T1881" s="52"/>
      <c r="U1881" s="52"/>
      <c r="V1881" s="52"/>
      <c r="W1881" s="52"/>
      <c r="X1881" s="52"/>
      <c r="Y1881" s="52"/>
      <c r="Z1881" s="52"/>
      <c r="AA1881" s="52"/>
      <c r="AB1881" s="52"/>
      <c r="AC1881" s="52"/>
      <c r="AD1881" s="52"/>
      <c r="AE1881" s="52"/>
      <c r="AF1881" s="52"/>
      <c r="AG1881" s="52"/>
      <c r="AH1881" s="52"/>
      <c r="AI1881" s="52"/>
      <c r="AJ1881" s="52"/>
      <c r="AK1881" s="52"/>
      <c r="AL1881" s="52"/>
      <c r="AM1881" s="52"/>
      <c r="AN1881" s="52"/>
      <c r="AO1881" s="52"/>
      <c r="AP1881" s="52"/>
      <c r="AQ1881" s="52"/>
      <c r="AR1881" s="52"/>
      <c r="AS1881" s="52"/>
      <c r="AT1881" s="52"/>
      <c r="AU1881" s="52"/>
      <c r="AV1881" s="52"/>
      <c r="AW1881" s="52"/>
      <c r="AX1881" s="52"/>
      <c r="AY1881" s="52"/>
      <c r="AZ1881" s="52"/>
      <c r="BA1881" s="52"/>
      <c r="BB1881" s="52"/>
      <c r="BC1881" s="52"/>
      <c r="BD1881" s="52"/>
      <c r="BE1881" s="52"/>
      <c r="BF1881" s="52"/>
      <c r="BG1881" s="52"/>
      <c r="BH1881" s="52"/>
      <c r="BI1881" s="52"/>
      <c r="BJ1881" s="52"/>
      <c r="BK1881" s="52"/>
      <c r="BL1881" s="52"/>
      <c r="BM1881" s="52"/>
      <c r="BN1881" s="52"/>
      <c r="BO1881" s="52"/>
      <c r="BP1881" s="52"/>
      <c r="BQ1881" s="52"/>
      <c r="BR1881" s="52"/>
      <c r="BS1881" s="52"/>
      <c r="BT1881" s="52"/>
      <c r="BU1881" s="52"/>
      <c r="BV1881" s="52"/>
      <c r="BW1881" s="52"/>
      <c r="BX1881" s="52"/>
      <c r="BY1881" s="52"/>
      <c r="BZ1881" s="52"/>
      <c r="CA1881" s="52"/>
      <c r="CB1881" s="52"/>
      <c r="CC1881" s="52"/>
      <c r="CD1881" s="52"/>
      <c r="CE1881" s="52"/>
      <c r="CF1881" s="52"/>
      <c r="CG1881" s="52"/>
      <c r="CH1881" s="52"/>
      <c r="CI1881" s="52"/>
      <c r="CJ1881" s="52"/>
      <c r="CK1881" s="52"/>
      <c r="CL1881" s="52"/>
      <c r="CM1881" s="52"/>
      <c r="CN1881" s="52"/>
      <c r="CO1881" s="52"/>
      <c r="CP1881" s="52"/>
      <c r="CQ1881" s="52"/>
      <c r="CR1881" s="52"/>
      <c r="CS1881" s="52"/>
      <c r="CT1881" s="52"/>
      <c r="CU1881" s="52"/>
      <c r="CV1881" s="52"/>
      <c r="CW1881" s="52"/>
      <c r="CX1881" s="52"/>
      <c r="CY1881" s="52"/>
      <c r="CZ1881" s="52"/>
      <c r="DA1881" s="52"/>
      <c r="DB1881" s="52"/>
      <c r="DC1881" s="52"/>
      <c r="DD1881" s="52"/>
      <c r="DE1881" s="52"/>
      <c r="DF1881" s="52"/>
      <c r="DG1881" s="52"/>
      <c r="DH1881" s="52"/>
      <c r="DI1881" s="52"/>
      <c r="DJ1881" s="52"/>
      <c r="DK1881" s="52"/>
      <c r="DL1881" s="52"/>
      <c r="DM1881" s="52"/>
      <c r="DN1881" s="52"/>
      <c r="DO1881" s="52"/>
      <c r="DP1881" s="52"/>
      <c r="DQ1881" s="52"/>
      <c r="DR1881" s="52"/>
      <c r="DS1881" s="52"/>
      <c r="DT1881" s="52"/>
      <c r="DU1881" s="52"/>
      <c r="DV1881" s="52"/>
      <c r="DW1881" s="52"/>
      <c r="DX1881" s="52"/>
      <c r="DY1881" s="52"/>
    </row>
    <row r="1882" spans="1:129" x14ac:dyDescent="0.25">
      <c r="A1882" s="19" t="s">
        <v>15</v>
      </c>
      <c r="B1882" s="5">
        <v>0</v>
      </c>
      <c r="D1882" s="5">
        <f t="shared" si="287"/>
        <v>0</v>
      </c>
      <c r="F1882" s="5">
        <f t="shared" si="289"/>
        <v>0</v>
      </c>
      <c r="I1882" s="52"/>
      <c r="J1882" s="144"/>
      <c r="K1882" s="55"/>
      <c r="L1882" s="52"/>
      <c r="M1882" s="55"/>
      <c r="N1882" s="52"/>
      <c r="O1882" s="52"/>
      <c r="P1882" s="95"/>
      <c r="Q1882" s="52"/>
      <c r="R1882" s="52"/>
      <c r="S1882" s="52"/>
      <c r="T1882" s="52"/>
      <c r="U1882" s="52"/>
      <c r="V1882" s="52"/>
      <c r="W1882" s="52"/>
      <c r="X1882" s="52"/>
      <c r="Y1882" s="52"/>
      <c r="Z1882" s="52"/>
      <c r="AA1882" s="52"/>
      <c r="AB1882" s="52"/>
      <c r="AC1882" s="52"/>
      <c r="AD1882" s="52"/>
      <c r="AE1882" s="52"/>
      <c r="AF1882" s="52"/>
      <c r="AG1882" s="52"/>
      <c r="AH1882" s="52"/>
      <c r="AI1882" s="52"/>
      <c r="AJ1882" s="52"/>
      <c r="AK1882" s="52"/>
      <c r="AL1882" s="52"/>
      <c r="AM1882" s="52"/>
      <c r="AN1882" s="52"/>
      <c r="AO1882" s="52"/>
      <c r="AP1882" s="52"/>
      <c r="AQ1882" s="52"/>
      <c r="AR1882" s="52"/>
      <c r="AS1882" s="52"/>
      <c r="AT1882" s="52"/>
      <c r="AU1882" s="52"/>
      <c r="AV1882" s="52"/>
      <c r="AW1882" s="52"/>
      <c r="AX1882" s="52"/>
      <c r="AY1882" s="52"/>
      <c r="AZ1882" s="52"/>
      <c r="BA1882" s="52"/>
      <c r="BB1882" s="52"/>
      <c r="BC1882" s="52"/>
      <c r="BD1882" s="52"/>
      <c r="BE1882" s="52"/>
      <c r="BF1882" s="52"/>
      <c r="BG1882" s="52"/>
      <c r="BH1882" s="52"/>
      <c r="BI1882" s="52"/>
      <c r="BJ1882" s="52"/>
      <c r="BK1882" s="52"/>
      <c r="BL1882" s="52"/>
      <c r="BM1882" s="52"/>
      <c r="BN1882" s="52"/>
      <c r="BO1882" s="52"/>
      <c r="BP1882" s="52"/>
      <c r="BQ1882" s="52"/>
      <c r="BR1882" s="52"/>
      <c r="BS1882" s="52"/>
      <c r="BT1882" s="52"/>
      <c r="BU1882" s="52"/>
      <c r="BV1882" s="52"/>
      <c r="BW1882" s="52"/>
      <c r="BX1882" s="52"/>
      <c r="BY1882" s="52"/>
      <c r="BZ1882" s="52"/>
      <c r="CA1882" s="52"/>
      <c r="CB1882" s="52"/>
      <c r="CC1882" s="52"/>
      <c r="CD1882" s="52"/>
      <c r="CE1882" s="52"/>
      <c r="CF1882" s="52"/>
      <c r="CG1882" s="52"/>
      <c r="CH1882" s="52"/>
      <c r="CI1882" s="52"/>
      <c r="CJ1882" s="52"/>
      <c r="CK1882" s="52"/>
      <c r="CL1882" s="52"/>
      <c r="CM1882" s="52"/>
      <c r="CN1882" s="52"/>
      <c r="CO1882" s="52"/>
      <c r="CP1882" s="52"/>
      <c r="CQ1882" s="52"/>
      <c r="CR1882" s="52"/>
      <c r="CS1882" s="52"/>
      <c r="CT1882" s="52"/>
      <c r="CU1882" s="52"/>
      <c r="CV1882" s="52"/>
      <c r="CW1882" s="52"/>
      <c r="CX1882" s="52"/>
      <c r="CY1882" s="52"/>
      <c r="CZ1882" s="52"/>
      <c r="DA1882" s="52"/>
      <c r="DB1882" s="52"/>
      <c r="DC1882" s="52"/>
      <c r="DD1882" s="52"/>
      <c r="DE1882" s="52"/>
      <c r="DF1882" s="52"/>
      <c r="DG1882" s="52"/>
      <c r="DH1882" s="52"/>
      <c r="DI1882" s="52"/>
      <c r="DJ1882" s="52"/>
      <c r="DK1882" s="52"/>
      <c r="DL1882" s="52"/>
      <c r="DM1882" s="52"/>
      <c r="DN1882" s="52"/>
      <c r="DO1882" s="52"/>
      <c r="DP1882" s="52"/>
      <c r="DQ1882" s="52"/>
      <c r="DR1882" s="52"/>
      <c r="DS1882" s="52"/>
      <c r="DT1882" s="52"/>
      <c r="DU1882" s="52"/>
      <c r="DV1882" s="52"/>
      <c r="DW1882" s="52"/>
      <c r="DX1882" s="52"/>
      <c r="DY1882" s="52"/>
    </row>
    <row r="1883" spans="1:129" x14ac:dyDescent="0.25">
      <c r="A1883" s="6" t="s">
        <v>16</v>
      </c>
      <c r="B1883" s="7">
        <f>SUM(B1871:B1882)</f>
        <v>2000</v>
      </c>
      <c r="D1883" s="23">
        <f>SUM(D1871:D1882)</f>
        <v>284</v>
      </c>
      <c r="F1883" s="7">
        <f>SUM(F1871:F1882)</f>
        <v>1716</v>
      </c>
      <c r="I1883" s="52"/>
      <c r="J1883" s="144"/>
      <c r="K1883" s="55"/>
      <c r="L1883" s="52"/>
      <c r="M1883" s="55"/>
      <c r="N1883" s="52"/>
      <c r="O1883" s="52"/>
      <c r="P1883" s="95"/>
      <c r="Q1883" s="52"/>
      <c r="R1883" s="52"/>
      <c r="S1883" s="52"/>
      <c r="T1883" s="52"/>
      <c r="U1883" s="52"/>
      <c r="V1883" s="52"/>
      <c r="W1883" s="52"/>
      <c r="X1883" s="52"/>
      <c r="Y1883" s="52"/>
      <c r="Z1883" s="52"/>
      <c r="AA1883" s="52"/>
      <c r="AB1883" s="52"/>
      <c r="AC1883" s="52"/>
      <c r="AD1883" s="52"/>
      <c r="AE1883" s="52"/>
      <c r="AF1883" s="52"/>
      <c r="AG1883" s="52"/>
      <c r="AH1883" s="52"/>
      <c r="AI1883" s="52"/>
      <c r="AJ1883" s="52"/>
      <c r="AK1883" s="52"/>
      <c r="AL1883" s="52"/>
      <c r="AM1883" s="52"/>
      <c r="AN1883" s="52"/>
      <c r="AO1883" s="52"/>
      <c r="AP1883" s="52"/>
      <c r="AQ1883" s="52"/>
      <c r="AR1883" s="52"/>
      <c r="AS1883" s="52"/>
      <c r="AT1883" s="52"/>
      <c r="AU1883" s="52"/>
      <c r="AV1883" s="52"/>
      <c r="AW1883" s="52"/>
      <c r="AX1883" s="52"/>
      <c r="AY1883" s="52"/>
      <c r="AZ1883" s="52"/>
      <c r="BA1883" s="52"/>
      <c r="BB1883" s="52"/>
      <c r="BC1883" s="52"/>
      <c r="BD1883" s="52"/>
      <c r="BE1883" s="52"/>
      <c r="BF1883" s="52"/>
      <c r="BG1883" s="52"/>
      <c r="BH1883" s="52"/>
      <c r="BI1883" s="52"/>
      <c r="BJ1883" s="52"/>
      <c r="BK1883" s="52"/>
      <c r="BL1883" s="52"/>
      <c r="BM1883" s="52"/>
      <c r="BN1883" s="52"/>
      <c r="BO1883" s="52"/>
      <c r="BP1883" s="52"/>
      <c r="BQ1883" s="52"/>
      <c r="BR1883" s="52"/>
      <c r="BS1883" s="52"/>
      <c r="BT1883" s="52"/>
      <c r="BU1883" s="52"/>
      <c r="BV1883" s="52"/>
      <c r="BW1883" s="52"/>
      <c r="BX1883" s="52"/>
      <c r="BY1883" s="52"/>
      <c r="BZ1883" s="52"/>
      <c r="CA1883" s="52"/>
      <c r="CB1883" s="52"/>
      <c r="CC1883" s="52"/>
      <c r="CD1883" s="52"/>
      <c r="CE1883" s="52"/>
      <c r="CF1883" s="52"/>
      <c r="CG1883" s="52"/>
      <c r="CH1883" s="52"/>
      <c r="CI1883" s="52"/>
      <c r="CJ1883" s="52"/>
      <c r="CK1883" s="52"/>
      <c r="CL1883" s="52"/>
      <c r="CM1883" s="52"/>
      <c r="CN1883" s="52"/>
      <c r="CO1883" s="52"/>
      <c r="CP1883" s="52"/>
      <c r="CQ1883" s="52"/>
      <c r="CR1883" s="52"/>
      <c r="CS1883" s="52"/>
      <c r="CT1883" s="52"/>
      <c r="CU1883" s="52"/>
      <c r="CV1883" s="52"/>
      <c r="CW1883" s="52"/>
      <c r="CX1883" s="52"/>
      <c r="CY1883" s="52"/>
      <c r="CZ1883" s="52"/>
      <c r="DA1883" s="52"/>
      <c r="DB1883" s="52"/>
      <c r="DC1883" s="52"/>
      <c r="DD1883" s="52"/>
      <c r="DE1883" s="52"/>
      <c r="DF1883" s="52"/>
      <c r="DG1883" s="52"/>
      <c r="DH1883" s="52"/>
      <c r="DI1883" s="52"/>
      <c r="DJ1883" s="52"/>
      <c r="DK1883" s="52"/>
      <c r="DL1883" s="52"/>
      <c r="DM1883" s="52"/>
      <c r="DN1883" s="52"/>
      <c r="DO1883" s="52"/>
      <c r="DP1883" s="52"/>
      <c r="DQ1883" s="52"/>
      <c r="DR1883" s="52"/>
      <c r="DS1883" s="52"/>
      <c r="DT1883" s="52"/>
      <c r="DU1883" s="52"/>
      <c r="DV1883" s="52"/>
      <c r="DW1883" s="52"/>
      <c r="DX1883" s="52"/>
      <c r="DY1883" s="52"/>
    </row>
    <row r="1884" spans="1:129" x14ac:dyDescent="0.25">
      <c r="A1884" s="6"/>
      <c r="B1884" s="7"/>
      <c r="D1884" s="7"/>
      <c r="F1884" s="7"/>
      <c r="I1884" s="52"/>
      <c r="J1884" s="144"/>
      <c r="K1884" s="55"/>
      <c r="L1884" s="52"/>
      <c r="M1884" s="55"/>
      <c r="N1884" s="52"/>
      <c r="O1884" s="52"/>
      <c r="P1884" s="95"/>
      <c r="Q1884" s="52"/>
      <c r="R1884" s="52"/>
      <c r="S1884" s="52"/>
      <c r="T1884" s="52"/>
      <c r="U1884" s="52"/>
      <c r="V1884" s="52"/>
      <c r="W1884" s="52"/>
      <c r="X1884" s="52"/>
      <c r="Y1884" s="52"/>
      <c r="Z1884" s="52"/>
      <c r="AA1884" s="52"/>
      <c r="AB1884" s="52"/>
      <c r="AC1884" s="52"/>
      <c r="AD1884" s="52"/>
      <c r="AE1884" s="52"/>
      <c r="AF1884" s="52"/>
      <c r="AG1884" s="52"/>
      <c r="AH1884" s="52"/>
      <c r="AI1884" s="52"/>
      <c r="AJ1884" s="52"/>
      <c r="AK1884" s="52"/>
      <c r="AL1884" s="52"/>
      <c r="AM1884" s="52"/>
      <c r="AN1884" s="52"/>
      <c r="AO1884" s="52"/>
      <c r="AP1884" s="52"/>
      <c r="AQ1884" s="52"/>
      <c r="AR1884" s="52"/>
      <c r="AS1884" s="52"/>
      <c r="AT1884" s="52"/>
      <c r="AU1884" s="52"/>
      <c r="AV1884" s="52"/>
      <c r="AW1884" s="52"/>
      <c r="AX1884" s="52"/>
      <c r="AY1884" s="52"/>
      <c r="AZ1884" s="52"/>
      <c r="BA1884" s="52"/>
      <c r="BB1884" s="52"/>
      <c r="BC1884" s="52"/>
      <c r="BD1884" s="52"/>
      <c r="BE1884" s="52"/>
      <c r="BF1884" s="52"/>
      <c r="BG1884" s="52"/>
      <c r="BH1884" s="52"/>
      <c r="BI1884" s="52"/>
      <c r="BJ1884" s="52"/>
      <c r="BK1884" s="52"/>
      <c r="BL1884" s="52"/>
      <c r="BM1884" s="52"/>
      <c r="BN1884" s="52"/>
      <c r="BO1884" s="52"/>
      <c r="BP1884" s="52"/>
      <c r="BQ1884" s="52"/>
      <c r="BR1884" s="52"/>
      <c r="BS1884" s="52"/>
      <c r="BT1884" s="52"/>
      <c r="BU1884" s="52"/>
      <c r="BV1884" s="52"/>
      <c r="BW1884" s="52"/>
      <c r="BX1884" s="52"/>
      <c r="BY1884" s="52"/>
      <c r="BZ1884" s="52"/>
      <c r="CA1884" s="52"/>
      <c r="CB1884" s="52"/>
      <c r="CC1884" s="52"/>
      <c r="CD1884" s="52"/>
      <c r="CE1884" s="52"/>
      <c r="CF1884" s="52"/>
      <c r="CG1884" s="52"/>
      <c r="CH1884" s="52"/>
      <c r="CI1884" s="52"/>
      <c r="CJ1884" s="52"/>
      <c r="CK1884" s="52"/>
      <c r="CL1884" s="52"/>
      <c r="CM1884" s="52"/>
      <c r="CN1884" s="52"/>
      <c r="CO1884" s="52"/>
      <c r="CP1884" s="52"/>
      <c r="CQ1884" s="52"/>
      <c r="CR1884" s="52"/>
      <c r="CS1884" s="52"/>
      <c r="CT1884" s="52"/>
      <c r="CU1884" s="52"/>
      <c r="CV1884" s="52"/>
      <c r="CW1884" s="52"/>
      <c r="CX1884" s="52"/>
      <c r="CY1884" s="52"/>
      <c r="CZ1884" s="52"/>
      <c r="DA1884" s="52"/>
      <c r="DB1884" s="52"/>
      <c r="DC1884" s="52"/>
      <c r="DD1884" s="52"/>
      <c r="DE1884" s="52"/>
      <c r="DF1884" s="52"/>
      <c r="DG1884" s="52"/>
      <c r="DH1884" s="52"/>
      <c r="DI1884" s="52"/>
      <c r="DJ1884" s="52"/>
      <c r="DK1884" s="52"/>
      <c r="DL1884" s="52"/>
      <c r="DM1884" s="52"/>
      <c r="DN1884" s="52"/>
      <c r="DO1884" s="52"/>
      <c r="DP1884" s="52"/>
      <c r="DQ1884" s="52"/>
      <c r="DR1884" s="52"/>
      <c r="DS1884" s="52"/>
      <c r="DT1884" s="52"/>
      <c r="DU1884" s="52"/>
      <c r="DV1884" s="52"/>
      <c r="DW1884" s="52"/>
      <c r="DX1884" s="52"/>
      <c r="DY1884" s="52"/>
    </row>
    <row r="1885" spans="1:129" x14ac:dyDescent="0.25">
      <c r="A1885" s="6"/>
      <c r="B1885" s="7"/>
      <c r="D1885" s="7"/>
      <c r="F1885" s="7"/>
      <c r="I1885" s="52"/>
      <c r="J1885" s="144"/>
      <c r="K1885" s="55"/>
      <c r="L1885" s="52"/>
      <c r="M1885" s="55"/>
      <c r="N1885" s="52"/>
      <c r="O1885" s="52"/>
      <c r="P1885" s="95"/>
      <c r="Q1885" s="52"/>
      <c r="R1885" s="52"/>
      <c r="S1885" s="52"/>
      <c r="T1885" s="52"/>
      <c r="U1885" s="52"/>
      <c r="V1885" s="52"/>
      <c r="W1885" s="52"/>
      <c r="X1885" s="52"/>
      <c r="Y1885" s="52"/>
      <c r="Z1885" s="52"/>
      <c r="AA1885" s="52"/>
      <c r="AB1885" s="52"/>
      <c r="AC1885" s="52"/>
      <c r="AD1885" s="52"/>
      <c r="AE1885" s="52"/>
      <c r="AF1885" s="52"/>
      <c r="AG1885" s="52"/>
      <c r="AH1885" s="52"/>
      <c r="AI1885" s="52"/>
      <c r="AJ1885" s="52"/>
      <c r="AK1885" s="52"/>
      <c r="AL1885" s="52"/>
      <c r="AM1885" s="52"/>
      <c r="AN1885" s="52"/>
      <c r="AO1885" s="52"/>
      <c r="AP1885" s="52"/>
      <c r="AQ1885" s="52"/>
      <c r="AR1885" s="52"/>
      <c r="AS1885" s="52"/>
      <c r="AT1885" s="52"/>
      <c r="AU1885" s="52"/>
      <c r="AV1885" s="52"/>
      <c r="AW1885" s="52"/>
      <c r="AX1885" s="52"/>
      <c r="AY1885" s="52"/>
      <c r="AZ1885" s="52"/>
      <c r="BA1885" s="52"/>
      <c r="BB1885" s="52"/>
      <c r="BC1885" s="52"/>
      <c r="BD1885" s="52"/>
      <c r="BE1885" s="52"/>
      <c r="BF1885" s="52"/>
      <c r="BG1885" s="52"/>
      <c r="BH1885" s="52"/>
      <c r="BI1885" s="52"/>
      <c r="BJ1885" s="52"/>
      <c r="BK1885" s="52"/>
      <c r="BL1885" s="52"/>
      <c r="BM1885" s="52"/>
      <c r="BN1885" s="52"/>
      <c r="BO1885" s="52"/>
      <c r="BP1885" s="52"/>
      <c r="BQ1885" s="52"/>
      <c r="BR1885" s="52"/>
      <c r="BS1885" s="52"/>
      <c r="BT1885" s="52"/>
      <c r="BU1885" s="52"/>
      <c r="BV1885" s="52"/>
      <c r="BW1885" s="52"/>
      <c r="BX1885" s="52"/>
      <c r="BY1885" s="52"/>
      <c r="BZ1885" s="52"/>
      <c r="CA1885" s="52"/>
      <c r="CB1885" s="52"/>
      <c r="CC1885" s="52"/>
      <c r="CD1885" s="52"/>
      <c r="CE1885" s="52"/>
      <c r="CF1885" s="52"/>
      <c r="CG1885" s="52"/>
      <c r="CH1885" s="52"/>
      <c r="CI1885" s="52"/>
      <c r="CJ1885" s="52"/>
      <c r="CK1885" s="52"/>
      <c r="CL1885" s="52"/>
      <c r="CM1885" s="52"/>
      <c r="CN1885" s="52"/>
      <c r="CO1885" s="52"/>
      <c r="CP1885" s="52"/>
      <c r="CQ1885" s="52"/>
      <c r="CR1885" s="52"/>
      <c r="CS1885" s="52"/>
      <c r="CT1885" s="52"/>
      <c r="CU1885" s="52"/>
      <c r="CV1885" s="52"/>
      <c r="CW1885" s="52"/>
      <c r="CX1885" s="52"/>
      <c r="CY1885" s="52"/>
      <c r="CZ1885" s="52"/>
      <c r="DA1885" s="52"/>
      <c r="DB1885" s="52"/>
      <c r="DC1885" s="52"/>
      <c r="DD1885" s="52"/>
      <c r="DE1885" s="52"/>
      <c r="DF1885" s="52"/>
      <c r="DG1885" s="52"/>
      <c r="DH1885" s="52"/>
      <c r="DI1885" s="52"/>
      <c r="DJ1885" s="52"/>
      <c r="DK1885" s="52"/>
      <c r="DL1885" s="52"/>
      <c r="DM1885" s="52"/>
      <c r="DN1885" s="52"/>
      <c r="DO1885" s="52"/>
      <c r="DP1885" s="52"/>
      <c r="DQ1885" s="52"/>
      <c r="DR1885" s="52"/>
      <c r="DS1885" s="52"/>
      <c r="DT1885" s="52"/>
      <c r="DU1885" s="52"/>
      <c r="DV1885" s="52"/>
      <c r="DW1885" s="52"/>
      <c r="DX1885" s="52"/>
      <c r="DY1885" s="52"/>
    </row>
    <row r="1886" spans="1:129" x14ac:dyDescent="0.25">
      <c r="A1886" s="57">
        <v>59101</v>
      </c>
      <c r="B1886" s="173" t="s">
        <v>112</v>
      </c>
      <c r="C1886" s="173"/>
      <c r="D1886" s="173"/>
      <c r="E1886" s="173"/>
      <c r="F1886" s="173"/>
      <c r="G1886" s="173"/>
      <c r="H1886" s="173"/>
      <c r="I1886" s="52"/>
      <c r="J1886" s="103"/>
      <c r="K1886" s="55"/>
      <c r="L1886" s="52"/>
      <c r="M1886" s="55"/>
      <c r="N1886" s="52"/>
      <c r="O1886" s="52"/>
      <c r="P1886" s="95"/>
      <c r="Q1886" s="52"/>
      <c r="R1886" s="52"/>
      <c r="S1886" s="52"/>
      <c r="T1886" s="52"/>
      <c r="U1886" s="52"/>
      <c r="V1886" s="52"/>
      <c r="W1886" s="52"/>
      <c r="X1886" s="52"/>
      <c r="Y1886" s="52"/>
      <c r="Z1886" s="52"/>
      <c r="AA1886" s="52"/>
      <c r="AB1886" s="52"/>
      <c r="AC1886" s="52"/>
      <c r="AD1886" s="52"/>
      <c r="AE1886" s="52"/>
      <c r="AF1886" s="52"/>
      <c r="AG1886" s="52"/>
      <c r="AH1886" s="52"/>
      <c r="AI1886" s="52"/>
      <c r="AJ1886" s="52"/>
      <c r="AK1886" s="52"/>
      <c r="AL1886" s="52"/>
      <c r="AM1886" s="52"/>
      <c r="AN1886" s="52"/>
      <c r="AO1886" s="52"/>
      <c r="AP1886" s="52"/>
      <c r="AQ1886" s="52"/>
      <c r="AR1886" s="52"/>
      <c r="AS1886" s="52"/>
      <c r="AT1886" s="52"/>
      <c r="AU1886" s="52"/>
      <c r="AV1886" s="52"/>
      <c r="AW1886" s="52"/>
      <c r="AX1886" s="52"/>
      <c r="AY1886" s="52"/>
      <c r="AZ1886" s="52"/>
      <c r="BA1886" s="52"/>
      <c r="BB1886" s="52"/>
      <c r="BC1886" s="52"/>
      <c r="BD1886" s="52"/>
      <c r="BE1886" s="52"/>
      <c r="BF1886" s="52"/>
      <c r="BG1886" s="52"/>
      <c r="BH1886" s="52"/>
      <c r="BI1886" s="52"/>
      <c r="BJ1886" s="52"/>
      <c r="BK1886" s="52"/>
      <c r="BL1886" s="52"/>
      <c r="BM1886" s="52"/>
      <c r="BN1886" s="52"/>
      <c r="BO1886" s="52"/>
      <c r="BP1886" s="52"/>
      <c r="BQ1886" s="52"/>
      <c r="BR1886" s="52"/>
      <c r="BS1886" s="52"/>
      <c r="BT1886" s="52"/>
      <c r="BU1886" s="52"/>
      <c r="BV1886" s="52"/>
      <c r="BW1886" s="52"/>
      <c r="BX1886" s="52"/>
      <c r="BY1886" s="52"/>
      <c r="BZ1886" s="52"/>
      <c r="CA1886" s="52"/>
      <c r="CB1886" s="52"/>
      <c r="CC1886" s="52"/>
      <c r="CD1886" s="52"/>
      <c r="CE1886" s="52"/>
      <c r="CF1886" s="52"/>
      <c r="CG1886" s="52"/>
      <c r="CH1886" s="52"/>
      <c r="CI1886" s="52"/>
      <c r="CJ1886" s="52"/>
      <c r="CK1886" s="52"/>
      <c r="CL1886" s="52"/>
      <c r="CM1886" s="52"/>
      <c r="CN1886" s="52"/>
      <c r="CO1886" s="52"/>
      <c r="CP1886" s="52"/>
      <c r="CQ1886" s="52"/>
      <c r="CR1886" s="52"/>
      <c r="CS1886" s="52"/>
      <c r="CT1886" s="52"/>
      <c r="CU1886" s="52"/>
      <c r="CV1886" s="52"/>
      <c r="CW1886" s="52"/>
      <c r="CX1886" s="52"/>
      <c r="CY1886" s="52"/>
      <c r="CZ1886" s="52"/>
      <c r="DA1886" s="52"/>
      <c r="DB1886" s="52"/>
      <c r="DC1886" s="52"/>
      <c r="DD1886" s="52"/>
      <c r="DE1886" s="52"/>
      <c r="DF1886" s="52"/>
      <c r="DG1886" s="52"/>
      <c r="DH1886" s="52"/>
      <c r="DI1886" s="52"/>
      <c r="DJ1886" s="52"/>
      <c r="DK1886" s="52"/>
      <c r="DL1886" s="52"/>
      <c r="DM1886" s="52"/>
      <c r="DN1886" s="52"/>
      <c r="DO1886" s="52"/>
      <c r="DP1886" s="52"/>
      <c r="DQ1886" s="52"/>
      <c r="DR1886" s="52"/>
      <c r="DS1886" s="52"/>
      <c r="DT1886" s="52"/>
      <c r="DU1886" s="52"/>
      <c r="DV1886" s="52"/>
      <c r="DW1886" s="52"/>
      <c r="DX1886" s="52"/>
      <c r="DY1886" s="52"/>
    </row>
    <row r="1887" spans="1:129" x14ac:dyDescent="0.25">
      <c r="D1887" s="23">
        <v>10000</v>
      </c>
      <c r="E1887" s="2">
        <v>12</v>
      </c>
      <c r="F1887" s="2"/>
      <c r="G1887" s="10">
        <f>D1887/E1887</f>
        <v>833.33333333333337</v>
      </c>
      <c r="I1887" s="52"/>
      <c r="J1887" s="103"/>
      <c r="K1887" s="55"/>
      <c r="L1887" s="52"/>
      <c r="M1887" s="55"/>
      <c r="N1887" s="52"/>
      <c r="O1887" s="52"/>
      <c r="P1887" s="95"/>
      <c r="Q1887" s="52"/>
      <c r="R1887" s="52"/>
      <c r="S1887" s="52"/>
      <c r="T1887" s="52"/>
      <c r="U1887" s="52"/>
      <c r="V1887" s="52"/>
      <c r="W1887" s="52"/>
      <c r="X1887" s="52"/>
      <c r="Y1887" s="52"/>
      <c r="Z1887" s="52"/>
      <c r="AA1887" s="52"/>
      <c r="AB1887" s="52"/>
      <c r="AC1887" s="52"/>
      <c r="AD1887" s="52"/>
      <c r="AE1887" s="52"/>
      <c r="AF1887" s="52"/>
      <c r="AG1887" s="52"/>
      <c r="AH1887" s="52"/>
      <c r="AI1887" s="52"/>
      <c r="AJ1887" s="52"/>
      <c r="AK1887" s="52"/>
      <c r="AL1887" s="52"/>
      <c r="AM1887" s="52"/>
      <c r="AN1887" s="52"/>
      <c r="AO1887" s="52"/>
      <c r="AP1887" s="52"/>
      <c r="AQ1887" s="52"/>
      <c r="AR1887" s="52"/>
      <c r="AS1887" s="52"/>
      <c r="AT1887" s="52"/>
      <c r="AU1887" s="52"/>
      <c r="AV1887" s="52"/>
      <c r="AW1887" s="52"/>
      <c r="AX1887" s="52"/>
      <c r="AY1887" s="52"/>
      <c r="AZ1887" s="52"/>
      <c r="BA1887" s="52"/>
      <c r="BB1887" s="52"/>
      <c r="BC1887" s="52"/>
      <c r="BD1887" s="52"/>
      <c r="BE1887" s="52"/>
      <c r="BF1887" s="52"/>
      <c r="BG1887" s="52"/>
      <c r="BH1887" s="52"/>
      <c r="BI1887" s="52"/>
      <c r="BJ1887" s="52"/>
      <c r="BK1887" s="52"/>
      <c r="BL1887" s="52"/>
      <c r="BM1887" s="52"/>
      <c r="BN1887" s="52"/>
      <c r="BO1887" s="52"/>
      <c r="BP1887" s="52"/>
      <c r="BQ1887" s="52"/>
      <c r="BR1887" s="52"/>
      <c r="BS1887" s="52"/>
      <c r="BT1887" s="52"/>
      <c r="BU1887" s="52"/>
      <c r="BV1887" s="52"/>
      <c r="BW1887" s="52"/>
      <c r="BX1887" s="52"/>
      <c r="BY1887" s="52"/>
      <c r="BZ1887" s="52"/>
      <c r="CA1887" s="52"/>
      <c r="CB1887" s="52"/>
      <c r="CC1887" s="52"/>
      <c r="CD1887" s="52"/>
      <c r="CE1887" s="52"/>
      <c r="CF1887" s="52"/>
      <c r="CG1887" s="52"/>
      <c r="CH1887" s="52"/>
      <c r="CI1887" s="52"/>
      <c r="CJ1887" s="52"/>
      <c r="CK1887" s="52"/>
      <c r="CL1887" s="52"/>
      <c r="CM1887" s="52"/>
      <c r="CN1887" s="52"/>
      <c r="CO1887" s="52"/>
      <c r="CP1887" s="52"/>
      <c r="CQ1887" s="52"/>
      <c r="CR1887" s="52"/>
      <c r="CS1887" s="52"/>
      <c r="CT1887" s="52"/>
      <c r="CU1887" s="52"/>
      <c r="CV1887" s="52"/>
      <c r="CW1887" s="52"/>
      <c r="CX1887" s="52"/>
      <c r="CY1887" s="52"/>
      <c r="CZ1887" s="52"/>
      <c r="DA1887" s="52"/>
      <c r="DB1887" s="52"/>
      <c r="DC1887" s="52"/>
      <c r="DD1887" s="52"/>
      <c r="DE1887" s="52"/>
      <c r="DF1887" s="52"/>
      <c r="DG1887" s="52"/>
      <c r="DH1887" s="52"/>
      <c r="DI1887" s="52"/>
      <c r="DJ1887" s="52"/>
      <c r="DK1887" s="52"/>
      <c r="DL1887" s="52"/>
      <c r="DM1887" s="52"/>
      <c r="DN1887" s="52"/>
      <c r="DO1887" s="52"/>
      <c r="DP1887" s="52"/>
      <c r="DQ1887" s="52"/>
      <c r="DR1887" s="52"/>
      <c r="DS1887" s="52"/>
      <c r="DT1887" s="52"/>
      <c r="DU1887" s="52"/>
      <c r="DV1887" s="52"/>
      <c r="DW1887" s="52"/>
      <c r="DX1887" s="52"/>
      <c r="DY1887" s="52"/>
    </row>
    <row r="1888" spans="1:129" x14ac:dyDescent="0.25">
      <c r="B1888" s="3" t="s">
        <v>1</v>
      </c>
      <c r="C1888" s="3"/>
      <c r="D1888" s="4" t="s">
        <v>2</v>
      </c>
      <c r="E1888" s="11"/>
      <c r="F1888" s="12" t="s">
        <v>3</v>
      </c>
      <c r="G1888" s="10"/>
      <c r="I1888" s="52"/>
      <c r="J1888" s="103"/>
      <c r="K1888" s="55"/>
      <c r="L1888" s="52"/>
      <c r="M1888" s="55"/>
      <c r="N1888" s="52"/>
      <c r="O1888" s="52"/>
      <c r="P1888" s="95"/>
      <c r="Q1888" s="52"/>
      <c r="R1888" s="52"/>
      <c r="S1888" s="52"/>
      <c r="T1888" s="52"/>
      <c r="U1888" s="52"/>
      <c r="V1888" s="52"/>
      <c r="W1888" s="52"/>
      <c r="X1888" s="52"/>
      <c r="Y1888" s="52"/>
      <c r="Z1888" s="52"/>
      <c r="AA1888" s="52"/>
      <c r="AB1888" s="52"/>
      <c r="AC1888" s="52"/>
      <c r="AD1888" s="52"/>
      <c r="AE1888" s="52"/>
      <c r="AF1888" s="52"/>
      <c r="AG1888" s="52"/>
      <c r="AH1888" s="52"/>
      <c r="AI1888" s="52"/>
      <c r="AJ1888" s="52"/>
      <c r="AK1888" s="52"/>
      <c r="AL1888" s="52"/>
      <c r="AM1888" s="52"/>
      <c r="AN1888" s="52"/>
      <c r="AO1888" s="52"/>
      <c r="AP1888" s="52"/>
      <c r="AQ1888" s="52"/>
      <c r="AR1888" s="52"/>
      <c r="AS1888" s="52"/>
      <c r="AT1888" s="52"/>
      <c r="AU1888" s="52"/>
      <c r="AV1888" s="52"/>
      <c r="AW1888" s="52"/>
      <c r="AX1888" s="52"/>
      <c r="AY1888" s="52"/>
      <c r="AZ1888" s="52"/>
      <c r="BA1888" s="52"/>
      <c r="BB1888" s="52"/>
      <c r="BC1888" s="52"/>
      <c r="BD1888" s="52"/>
      <c r="BE1888" s="52"/>
      <c r="BF1888" s="52"/>
      <c r="BG1888" s="52"/>
      <c r="BH1888" s="52"/>
      <c r="BI1888" s="52"/>
      <c r="BJ1888" s="52"/>
      <c r="BK1888" s="52"/>
      <c r="BL1888" s="52"/>
      <c r="BM1888" s="52"/>
      <c r="BN1888" s="52"/>
      <c r="BO1888" s="52"/>
      <c r="BP1888" s="52"/>
      <c r="BQ1888" s="52"/>
      <c r="BR1888" s="52"/>
      <c r="BS1888" s="52"/>
      <c r="BT1888" s="52"/>
      <c r="BU1888" s="52"/>
      <c r="BV1888" s="52"/>
      <c r="BW1888" s="52"/>
      <c r="BX1888" s="52"/>
      <c r="BY1888" s="52"/>
      <c r="BZ1888" s="52"/>
      <c r="CA1888" s="52"/>
      <c r="CB1888" s="52"/>
      <c r="CC1888" s="52"/>
      <c r="CD1888" s="52"/>
      <c r="CE1888" s="52"/>
      <c r="CF1888" s="52"/>
      <c r="CG1888" s="52"/>
      <c r="CH1888" s="52"/>
      <c r="CI1888" s="52"/>
      <c r="CJ1888" s="52"/>
      <c r="CK1888" s="52"/>
      <c r="CL1888" s="52"/>
      <c r="CM1888" s="52"/>
      <c r="CN1888" s="52"/>
      <c r="CO1888" s="52"/>
      <c r="CP1888" s="52"/>
      <c r="CQ1888" s="52"/>
      <c r="CR1888" s="52"/>
      <c r="CS1888" s="52"/>
      <c r="CT1888" s="52"/>
      <c r="CU1888" s="52"/>
      <c r="CV1888" s="52"/>
      <c r="CW1888" s="52"/>
      <c r="CX1888" s="52"/>
      <c r="CY1888" s="52"/>
      <c r="CZ1888" s="52"/>
      <c r="DA1888" s="52"/>
      <c r="DB1888" s="52"/>
      <c r="DC1888" s="52"/>
      <c r="DD1888" s="52"/>
      <c r="DE1888" s="52"/>
      <c r="DF1888" s="52"/>
      <c r="DG1888" s="52"/>
      <c r="DH1888" s="52"/>
      <c r="DI1888" s="52"/>
      <c r="DJ1888" s="52"/>
      <c r="DK1888" s="52"/>
      <c r="DL1888" s="52"/>
      <c r="DM1888" s="52"/>
      <c r="DN1888" s="52"/>
      <c r="DO1888" s="52"/>
      <c r="DP1888" s="52"/>
      <c r="DQ1888" s="52"/>
      <c r="DR1888" s="52"/>
      <c r="DS1888" s="52"/>
      <c r="DT1888" s="52"/>
      <c r="DU1888" s="52"/>
      <c r="DV1888" s="52"/>
      <c r="DW1888" s="52"/>
      <c r="DX1888" s="52"/>
      <c r="DY1888" s="52"/>
    </row>
    <row r="1889" spans="1:129" x14ac:dyDescent="0.25">
      <c r="A1889" s="19" t="s">
        <v>4</v>
      </c>
      <c r="B1889" s="5">
        <v>833</v>
      </c>
      <c r="D1889" s="5">
        <f>B1889-F1889</f>
        <v>833</v>
      </c>
      <c r="F1889" s="5">
        <f>SUM(J1889:AP1889)</f>
        <v>0</v>
      </c>
      <c r="I1889" s="52"/>
      <c r="J1889" s="103"/>
      <c r="K1889" s="55"/>
      <c r="L1889" s="52"/>
      <c r="M1889" s="55"/>
      <c r="N1889" s="52"/>
      <c r="O1889" s="52"/>
      <c r="P1889" s="95"/>
      <c r="Q1889" s="52"/>
      <c r="R1889" s="52"/>
      <c r="S1889" s="52"/>
      <c r="T1889" s="52"/>
      <c r="U1889" s="52"/>
      <c r="V1889" s="52"/>
      <c r="W1889" s="52"/>
      <c r="X1889" s="52"/>
      <c r="Y1889" s="52"/>
      <c r="Z1889" s="52"/>
      <c r="AA1889" s="52"/>
      <c r="AB1889" s="52"/>
      <c r="AC1889" s="52"/>
      <c r="AD1889" s="52"/>
      <c r="AE1889" s="52"/>
      <c r="AF1889" s="52"/>
      <c r="AG1889" s="52"/>
      <c r="AH1889" s="52"/>
      <c r="AI1889" s="52"/>
      <c r="AJ1889" s="52"/>
      <c r="AK1889" s="52"/>
      <c r="AL1889" s="52"/>
      <c r="AM1889" s="52"/>
      <c r="AN1889" s="52"/>
      <c r="AO1889" s="52"/>
      <c r="AP1889" s="52"/>
      <c r="AQ1889" s="52"/>
      <c r="AR1889" s="52"/>
      <c r="AS1889" s="52"/>
      <c r="AT1889" s="52"/>
      <c r="AU1889" s="52"/>
      <c r="AV1889" s="52"/>
      <c r="AW1889" s="52"/>
      <c r="AX1889" s="52"/>
      <c r="AY1889" s="52"/>
      <c r="AZ1889" s="52"/>
      <c r="BA1889" s="52"/>
      <c r="BB1889" s="52"/>
      <c r="BC1889" s="52"/>
      <c r="BD1889" s="52"/>
      <c r="BE1889" s="52"/>
      <c r="BF1889" s="52"/>
      <c r="BG1889" s="52"/>
      <c r="BH1889" s="52"/>
      <c r="BI1889" s="52"/>
      <c r="BJ1889" s="52"/>
      <c r="BK1889" s="52"/>
      <c r="BL1889" s="52"/>
      <c r="BM1889" s="52"/>
      <c r="BN1889" s="52"/>
      <c r="BO1889" s="52"/>
      <c r="BP1889" s="52"/>
      <c r="BQ1889" s="52"/>
      <c r="BR1889" s="52"/>
      <c r="BS1889" s="52"/>
      <c r="BT1889" s="52"/>
      <c r="BU1889" s="52"/>
      <c r="BV1889" s="52"/>
      <c r="BW1889" s="52"/>
      <c r="BX1889" s="52"/>
      <c r="BY1889" s="52"/>
      <c r="BZ1889" s="52"/>
      <c r="CA1889" s="52"/>
      <c r="CB1889" s="52"/>
      <c r="CC1889" s="52"/>
      <c r="CD1889" s="52"/>
      <c r="CE1889" s="52"/>
      <c r="CF1889" s="52"/>
      <c r="CG1889" s="52"/>
      <c r="CH1889" s="52"/>
      <c r="CI1889" s="52"/>
      <c r="CJ1889" s="52"/>
      <c r="CK1889" s="52"/>
      <c r="CL1889" s="52"/>
      <c r="CM1889" s="52"/>
      <c r="CN1889" s="52"/>
      <c r="CO1889" s="52"/>
      <c r="CP1889" s="52"/>
      <c r="CQ1889" s="52"/>
      <c r="CR1889" s="52"/>
      <c r="CS1889" s="52"/>
      <c r="CT1889" s="52"/>
      <c r="CU1889" s="52"/>
      <c r="CV1889" s="52"/>
      <c r="CW1889" s="52"/>
      <c r="CX1889" s="52"/>
      <c r="CY1889" s="52"/>
      <c r="CZ1889" s="52"/>
      <c r="DA1889" s="52"/>
      <c r="DB1889" s="52"/>
      <c r="DC1889" s="52"/>
      <c r="DD1889" s="52"/>
      <c r="DE1889" s="52"/>
      <c r="DF1889" s="52"/>
      <c r="DG1889" s="52"/>
      <c r="DH1889" s="52"/>
      <c r="DI1889" s="52"/>
      <c r="DJ1889" s="52"/>
      <c r="DK1889" s="52"/>
      <c r="DL1889" s="52"/>
      <c r="DM1889" s="52"/>
      <c r="DN1889" s="52"/>
      <c r="DO1889" s="52"/>
      <c r="DP1889" s="52"/>
      <c r="DQ1889" s="52"/>
      <c r="DR1889" s="52"/>
      <c r="DS1889" s="52"/>
      <c r="DT1889" s="52"/>
      <c r="DU1889" s="52"/>
      <c r="DV1889" s="52"/>
      <c r="DW1889" s="52"/>
      <c r="DX1889" s="52"/>
      <c r="DY1889" s="52"/>
    </row>
    <row r="1890" spans="1:129" x14ac:dyDescent="0.25">
      <c r="A1890" s="19" t="s">
        <v>5</v>
      </c>
      <c r="B1890" s="5">
        <v>833</v>
      </c>
      <c r="D1890" s="5">
        <f t="shared" ref="D1890:D1900" si="290">B1890-F1890</f>
        <v>833</v>
      </c>
      <c r="F1890" s="5">
        <f t="shared" ref="F1890:F1892" si="291">SUM(J1890:AP1890)</f>
        <v>0</v>
      </c>
      <c r="I1890" s="52"/>
      <c r="J1890" s="103"/>
      <c r="K1890" s="55"/>
      <c r="L1890" s="52"/>
      <c r="M1890" s="55"/>
      <c r="N1890" s="52"/>
      <c r="O1890" s="52"/>
      <c r="P1890" s="95"/>
      <c r="Q1890" s="52"/>
      <c r="R1890" s="52"/>
      <c r="S1890" s="52"/>
      <c r="T1890" s="52"/>
      <c r="U1890" s="52"/>
      <c r="V1890" s="52"/>
      <c r="W1890" s="52"/>
      <c r="X1890" s="52"/>
      <c r="Y1890" s="52"/>
      <c r="Z1890" s="52"/>
      <c r="AA1890" s="52"/>
      <c r="AB1890" s="52"/>
      <c r="AC1890" s="52"/>
      <c r="AD1890" s="52"/>
      <c r="AE1890" s="52"/>
      <c r="AF1890" s="52"/>
      <c r="AG1890" s="52"/>
      <c r="AH1890" s="52"/>
      <c r="AI1890" s="52"/>
      <c r="AJ1890" s="52"/>
      <c r="AK1890" s="52"/>
      <c r="AL1890" s="52"/>
      <c r="AM1890" s="52"/>
      <c r="AN1890" s="52"/>
      <c r="AO1890" s="52"/>
      <c r="AP1890" s="52"/>
      <c r="AQ1890" s="52"/>
      <c r="AR1890" s="52"/>
      <c r="AS1890" s="52"/>
      <c r="AT1890" s="52"/>
      <c r="AU1890" s="52"/>
      <c r="AV1890" s="52"/>
      <c r="AW1890" s="52"/>
      <c r="AX1890" s="52"/>
      <c r="AY1890" s="52"/>
      <c r="AZ1890" s="52"/>
      <c r="BA1890" s="52"/>
      <c r="BB1890" s="52"/>
      <c r="BC1890" s="52"/>
      <c r="BD1890" s="52"/>
      <c r="BE1890" s="52"/>
      <c r="BF1890" s="52"/>
      <c r="BG1890" s="52"/>
      <c r="BH1890" s="52"/>
      <c r="BI1890" s="52"/>
      <c r="BJ1890" s="52"/>
      <c r="BK1890" s="52"/>
      <c r="BL1890" s="52"/>
      <c r="BM1890" s="52"/>
      <c r="BN1890" s="52"/>
      <c r="BO1890" s="52"/>
      <c r="BP1890" s="52"/>
      <c r="BQ1890" s="52"/>
      <c r="BR1890" s="52"/>
      <c r="BS1890" s="52"/>
      <c r="BT1890" s="52"/>
      <c r="BU1890" s="52"/>
      <c r="BV1890" s="52"/>
      <c r="BW1890" s="52"/>
      <c r="BX1890" s="52"/>
      <c r="BY1890" s="52"/>
      <c r="BZ1890" s="52"/>
      <c r="CA1890" s="52"/>
      <c r="CB1890" s="52"/>
      <c r="CC1890" s="52"/>
      <c r="CD1890" s="52"/>
      <c r="CE1890" s="52"/>
      <c r="CF1890" s="52"/>
      <c r="CG1890" s="52"/>
      <c r="CH1890" s="52"/>
      <c r="CI1890" s="52"/>
      <c r="CJ1890" s="52"/>
      <c r="CK1890" s="52"/>
      <c r="CL1890" s="52"/>
      <c r="CM1890" s="52"/>
      <c r="CN1890" s="52"/>
      <c r="CO1890" s="52"/>
      <c r="CP1890" s="52"/>
      <c r="CQ1890" s="52"/>
      <c r="CR1890" s="52"/>
      <c r="CS1890" s="52"/>
      <c r="CT1890" s="52"/>
      <c r="CU1890" s="52"/>
      <c r="CV1890" s="52"/>
      <c r="CW1890" s="52"/>
      <c r="CX1890" s="52"/>
      <c r="CY1890" s="52"/>
      <c r="CZ1890" s="52"/>
      <c r="DA1890" s="52"/>
      <c r="DB1890" s="52"/>
      <c r="DC1890" s="52"/>
      <c r="DD1890" s="52"/>
      <c r="DE1890" s="52"/>
      <c r="DF1890" s="52"/>
      <c r="DG1890" s="52"/>
      <c r="DH1890" s="52"/>
      <c r="DI1890" s="52"/>
      <c r="DJ1890" s="52"/>
      <c r="DK1890" s="52"/>
      <c r="DL1890" s="52"/>
      <c r="DM1890" s="52"/>
      <c r="DN1890" s="52"/>
      <c r="DO1890" s="52"/>
      <c r="DP1890" s="52"/>
      <c r="DQ1890" s="52"/>
      <c r="DR1890" s="52"/>
      <c r="DS1890" s="52"/>
      <c r="DT1890" s="52"/>
      <c r="DU1890" s="52"/>
      <c r="DV1890" s="52"/>
      <c r="DW1890" s="52"/>
      <c r="DX1890" s="52"/>
      <c r="DY1890" s="52"/>
    </row>
    <row r="1891" spans="1:129" x14ac:dyDescent="0.25">
      <c r="A1891" s="19" t="s">
        <v>6</v>
      </c>
      <c r="B1891" s="5">
        <v>833</v>
      </c>
      <c r="D1891" s="5">
        <f t="shared" si="290"/>
        <v>833</v>
      </c>
      <c r="F1891" s="5">
        <f t="shared" si="291"/>
        <v>0</v>
      </c>
      <c r="I1891" s="52"/>
      <c r="J1891" s="103"/>
      <c r="K1891" s="55"/>
      <c r="L1891" s="52"/>
      <c r="M1891" s="55"/>
      <c r="N1891" s="52"/>
      <c r="O1891" s="52"/>
      <c r="P1891" s="95"/>
      <c r="Q1891" s="52"/>
      <c r="R1891" s="52"/>
      <c r="S1891" s="52"/>
      <c r="T1891" s="52"/>
      <c r="U1891" s="52"/>
      <c r="V1891" s="52"/>
      <c r="W1891" s="52"/>
      <c r="X1891" s="52"/>
      <c r="Y1891" s="52"/>
      <c r="Z1891" s="52"/>
      <c r="AA1891" s="52"/>
      <c r="AB1891" s="52"/>
      <c r="AC1891" s="52"/>
      <c r="AD1891" s="52"/>
      <c r="AE1891" s="52"/>
      <c r="AF1891" s="52"/>
      <c r="AG1891" s="52"/>
      <c r="AH1891" s="52"/>
      <c r="AI1891" s="52"/>
      <c r="AJ1891" s="52"/>
      <c r="AK1891" s="52"/>
      <c r="AL1891" s="52"/>
      <c r="AM1891" s="52"/>
      <c r="AN1891" s="52"/>
      <c r="AO1891" s="52"/>
      <c r="AP1891" s="52"/>
      <c r="AQ1891" s="52"/>
      <c r="AR1891" s="52"/>
      <c r="AS1891" s="52"/>
      <c r="AT1891" s="52"/>
      <c r="AU1891" s="52"/>
      <c r="AV1891" s="52"/>
      <c r="AW1891" s="52"/>
      <c r="AX1891" s="52"/>
      <c r="AY1891" s="52"/>
      <c r="AZ1891" s="52"/>
      <c r="BA1891" s="52"/>
      <c r="BB1891" s="52"/>
      <c r="BC1891" s="52"/>
      <c r="BD1891" s="52"/>
      <c r="BE1891" s="52"/>
      <c r="BF1891" s="52"/>
      <c r="BG1891" s="52"/>
      <c r="BH1891" s="52"/>
      <c r="BI1891" s="52"/>
      <c r="BJ1891" s="52"/>
      <c r="BK1891" s="52"/>
      <c r="BL1891" s="52"/>
      <c r="BM1891" s="52"/>
      <c r="BN1891" s="52"/>
      <c r="BO1891" s="52"/>
      <c r="BP1891" s="52"/>
      <c r="BQ1891" s="52"/>
      <c r="BR1891" s="52"/>
      <c r="BS1891" s="52"/>
      <c r="BT1891" s="52"/>
      <c r="BU1891" s="52"/>
      <c r="BV1891" s="52"/>
      <c r="BW1891" s="52"/>
      <c r="BX1891" s="52"/>
      <c r="BY1891" s="52"/>
      <c r="BZ1891" s="52"/>
      <c r="CA1891" s="52"/>
      <c r="CB1891" s="52"/>
      <c r="CC1891" s="52"/>
      <c r="CD1891" s="52"/>
      <c r="CE1891" s="52"/>
      <c r="CF1891" s="52"/>
      <c r="CG1891" s="52"/>
      <c r="CH1891" s="52"/>
      <c r="CI1891" s="52"/>
      <c r="CJ1891" s="52"/>
      <c r="CK1891" s="52"/>
      <c r="CL1891" s="52"/>
      <c r="CM1891" s="52"/>
      <c r="CN1891" s="52"/>
      <c r="CO1891" s="52"/>
      <c r="CP1891" s="52"/>
      <c r="CQ1891" s="52"/>
      <c r="CR1891" s="52"/>
      <c r="CS1891" s="52"/>
      <c r="CT1891" s="52"/>
      <c r="CU1891" s="52"/>
      <c r="CV1891" s="52"/>
      <c r="CW1891" s="52"/>
      <c r="CX1891" s="52"/>
      <c r="CY1891" s="52"/>
      <c r="CZ1891" s="52"/>
      <c r="DA1891" s="52"/>
      <c r="DB1891" s="52"/>
      <c r="DC1891" s="52"/>
      <c r="DD1891" s="52"/>
      <c r="DE1891" s="52"/>
      <c r="DF1891" s="52"/>
      <c r="DG1891" s="52"/>
      <c r="DH1891" s="52"/>
      <c r="DI1891" s="52"/>
      <c r="DJ1891" s="52"/>
      <c r="DK1891" s="52"/>
      <c r="DL1891" s="52"/>
      <c r="DM1891" s="52"/>
      <c r="DN1891" s="52"/>
      <c r="DO1891" s="52"/>
      <c r="DP1891" s="52"/>
      <c r="DQ1891" s="52"/>
      <c r="DR1891" s="52"/>
      <c r="DS1891" s="52"/>
      <c r="DT1891" s="52"/>
      <c r="DU1891" s="52"/>
      <c r="DV1891" s="52"/>
      <c r="DW1891" s="52"/>
      <c r="DX1891" s="52"/>
      <c r="DY1891" s="52"/>
    </row>
    <row r="1892" spans="1:129" x14ac:dyDescent="0.25">
      <c r="A1892" s="19" t="s">
        <v>7</v>
      </c>
      <c r="B1892" s="5">
        <v>833</v>
      </c>
      <c r="D1892" s="5">
        <f t="shared" si="290"/>
        <v>833</v>
      </c>
      <c r="F1892" s="5">
        <f t="shared" si="291"/>
        <v>0</v>
      </c>
      <c r="I1892" s="52"/>
      <c r="J1892" s="103"/>
      <c r="K1892" s="55"/>
      <c r="L1892" s="52"/>
      <c r="M1892" s="55"/>
      <c r="N1892" s="52"/>
      <c r="O1892" s="52"/>
      <c r="P1892" s="95"/>
      <c r="Q1892" s="52"/>
      <c r="R1892" s="52"/>
      <c r="S1892" s="52"/>
      <c r="T1892" s="52"/>
      <c r="U1892" s="52"/>
      <c r="V1892" s="52"/>
      <c r="W1892" s="52"/>
      <c r="X1892" s="52"/>
      <c r="Y1892" s="52"/>
      <c r="Z1892" s="52"/>
      <c r="AA1892" s="52"/>
      <c r="AB1892" s="52"/>
      <c r="AC1892" s="52"/>
      <c r="AD1892" s="52"/>
      <c r="AE1892" s="52"/>
      <c r="AF1892" s="52"/>
      <c r="AG1892" s="52"/>
      <c r="AH1892" s="52"/>
      <c r="AI1892" s="52"/>
      <c r="AJ1892" s="52"/>
      <c r="AK1892" s="52"/>
      <c r="AL1892" s="52"/>
      <c r="AM1892" s="52"/>
      <c r="AN1892" s="52"/>
      <c r="AO1892" s="52"/>
      <c r="AP1892" s="52"/>
      <c r="AQ1892" s="52"/>
      <c r="AR1892" s="52"/>
      <c r="AS1892" s="52"/>
      <c r="AT1892" s="52"/>
      <c r="AU1892" s="52"/>
      <c r="AV1892" s="52"/>
      <c r="AW1892" s="52"/>
      <c r="AX1892" s="52"/>
      <c r="AY1892" s="52"/>
      <c r="AZ1892" s="52"/>
      <c r="BA1892" s="52"/>
      <c r="BB1892" s="52"/>
      <c r="BC1892" s="52"/>
      <c r="BD1892" s="52"/>
      <c r="BE1892" s="52"/>
      <c r="BF1892" s="52"/>
      <c r="BG1892" s="52"/>
      <c r="BH1892" s="52"/>
      <c r="BI1892" s="52"/>
      <c r="BJ1892" s="52"/>
      <c r="BK1892" s="52"/>
      <c r="BL1892" s="52"/>
      <c r="BM1892" s="52"/>
      <c r="BN1892" s="52"/>
      <c r="BO1892" s="52"/>
      <c r="BP1892" s="52"/>
      <c r="BQ1892" s="52"/>
      <c r="BR1892" s="52"/>
      <c r="BS1892" s="52"/>
      <c r="BT1892" s="52"/>
      <c r="BU1892" s="52"/>
      <c r="BV1892" s="52"/>
      <c r="BW1892" s="52"/>
      <c r="BX1892" s="52"/>
      <c r="BY1892" s="52"/>
      <c r="BZ1892" s="52"/>
      <c r="CA1892" s="52"/>
      <c r="CB1892" s="52"/>
      <c r="CC1892" s="52"/>
      <c r="CD1892" s="52"/>
      <c r="CE1892" s="52"/>
      <c r="CF1892" s="52"/>
      <c r="CG1892" s="52"/>
      <c r="CH1892" s="52"/>
      <c r="CI1892" s="52"/>
      <c r="CJ1892" s="52"/>
      <c r="CK1892" s="52"/>
      <c r="CL1892" s="52"/>
      <c r="CM1892" s="52"/>
      <c r="CN1892" s="52"/>
      <c r="CO1892" s="52"/>
      <c r="CP1892" s="52"/>
      <c r="CQ1892" s="52"/>
      <c r="CR1892" s="52"/>
      <c r="CS1892" s="52"/>
      <c r="CT1892" s="52"/>
      <c r="CU1892" s="52"/>
      <c r="CV1892" s="52"/>
      <c r="CW1892" s="52"/>
      <c r="CX1892" s="52"/>
      <c r="CY1892" s="52"/>
      <c r="CZ1892" s="52"/>
      <c r="DA1892" s="52"/>
      <c r="DB1892" s="52"/>
      <c r="DC1892" s="52"/>
      <c r="DD1892" s="52"/>
      <c r="DE1892" s="52"/>
      <c r="DF1892" s="52"/>
      <c r="DG1892" s="52"/>
      <c r="DH1892" s="52"/>
      <c r="DI1892" s="52"/>
      <c r="DJ1892" s="52"/>
      <c r="DK1892" s="52"/>
      <c r="DL1892" s="52"/>
      <c r="DM1892" s="52"/>
      <c r="DN1892" s="52"/>
      <c r="DO1892" s="52"/>
      <c r="DP1892" s="52"/>
      <c r="DQ1892" s="52"/>
      <c r="DR1892" s="52"/>
      <c r="DS1892" s="52"/>
      <c r="DT1892" s="52"/>
      <c r="DU1892" s="52"/>
      <c r="DV1892" s="52"/>
      <c r="DW1892" s="52"/>
      <c r="DX1892" s="52"/>
      <c r="DY1892" s="52"/>
    </row>
    <row r="1893" spans="1:129" x14ac:dyDescent="0.25">
      <c r="A1893" s="19" t="s">
        <v>55</v>
      </c>
      <c r="B1893" s="5">
        <v>833</v>
      </c>
      <c r="D1893" s="5">
        <f>B1893-F1893</f>
        <v>833</v>
      </c>
      <c r="F1893" s="5">
        <f>SUM(J1893:AP1893)</f>
        <v>0</v>
      </c>
      <c r="I1893" s="52"/>
      <c r="J1893" s="105"/>
      <c r="K1893" s="83"/>
      <c r="L1893" s="83"/>
      <c r="M1893" s="55"/>
      <c r="N1893" s="52"/>
      <c r="O1893" s="52"/>
      <c r="P1893" s="95"/>
      <c r="Q1893" s="52"/>
      <c r="R1893" s="52"/>
      <c r="S1893" s="52"/>
      <c r="T1893" s="52"/>
      <c r="U1893" s="52"/>
      <c r="V1893" s="52"/>
      <c r="W1893" s="52"/>
      <c r="X1893" s="52"/>
      <c r="Y1893" s="52"/>
      <c r="Z1893" s="52"/>
      <c r="AA1893" s="52"/>
      <c r="AB1893" s="52"/>
      <c r="AC1893" s="52"/>
      <c r="AD1893" s="52"/>
      <c r="AE1893" s="52"/>
      <c r="AF1893" s="52"/>
      <c r="AG1893" s="52"/>
      <c r="AH1893" s="52"/>
      <c r="AI1893" s="52"/>
      <c r="AJ1893" s="52"/>
      <c r="AK1893" s="52"/>
      <c r="AL1893" s="52"/>
      <c r="AM1893" s="52"/>
      <c r="AN1893" s="52"/>
      <c r="AO1893" s="52"/>
      <c r="AP1893" s="52"/>
      <c r="AQ1893" s="52"/>
      <c r="AR1893" s="52"/>
      <c r="AS1893" s="52"/>
      <c r="AT1893" s="52"/>
      <c r="AU1893" s="52"/>
      <c r="AV1893" s="52"/>
      <c r="AW1893" s="52"/>
      <c r="AX1893" s="52"/>
      <c r="AY1893" s="52"/>
      <c r="AZ1893" s="52"/>
      <c r="BA1893" s="52"/>
      <c r="BB1893" s="52"/>
      <c r="BC1893" s="52"/>
      <c r="BD1893" s="52"/>
      <c r="BE1893" s="52"/>
      <c r="BF1893" s="52"/>
      <c r="BG1893" s="52"/>
      <c r="BH1893" s="52"/>
      <c r="BI1893" s="52"/>
      <c r="BJ1893" s="52"/>
      <c r="BK1893" s="52"/>
      <c r="BL1893" s="52"/>
      <c r="BM1893" s="52"/>
      <c r="BN1893" s="52"/>
      <c r="BO1893" s="52"/>
      <c r="BP1893" s="52"/>
      <c r="BQ1893" s="52"/>
      <c r="BR1893" s="52"/>
      <c r="BS1893" s="52"/>
      <c r="BT1893" s="52"/>
      <c r="BU1893" s="52"/>
      <c r="BV1893" s="52"/>
      <c r="BW1893" s="52"/>
      <c r="BX1893" s="52"/>
      <c r="BY1893" s="52"/>
      <c r="BZ1893" s="52"/>
      <c r="CA1893" s="52"/>
      <c r="CB1893" s="52"/>
      <c r="CC1893" s="52"/>
      <c r="CD1893" s="52"/>
      <c r="CE1893" s="52"/>
      <c r="CF1893" s="52"/>
      <c r="CG1893" s="52"/>
      <c r="CH1893" s="52"/>
      <c r="CI1893" s="52"/>
      <c r="CJ1893" s="52"/>
      <c r="CK1893" s="52"/>
      <c r="CL1893" s="52"/>
      <c r="CM1893" s="52"/>
      <c r="CN1893" s="52"/>
      <c r="CO1893" s="52"/>
      <c r="CP1893" s="52"/>
      <c r="CQ1893" s="52"/>
      <c r="CR1893" s="52"/>
      <c r="CS1893" s="52"/>
      <c r="CT1893" s="52"/>
      <c r="CU1893" s="52"/>
      <c r="CV1893" s="52"/>
      <c r="CW1893" s="52"/>
      <c r="CX1893" s="52"/>
      <c r="CY1893" s="52"/>
      <c r="CZ1893" s="52"/>
      <c r="DA1893" s="52"/>
      <c r="DB1893" s="52"/>
      <c r="DC1893" s="52"/>
      <c r="DD1893" s="52"/>
      <c r="DE1893" s="52"/>
      <c r="DF1893" s="52"/>
      <c r="DG1893" s="52"/>
      <c r="DH1893" s="52"/>
      <c r="DI1893" s="52"/>
      <c r="DJ1893" s="52"/>
      <c r="DK1893" s="52"/>
      <c r="DL1893" s="52"/>
      <c r="DM1893" s="52"/>
      <c r="DN1893" s="52"/>
      <c r="DO1893" s="52"/>
      <c r="DP1893" s="52"/>
      <c r="DQ1893" s="52"/>
      <c r="DR1893" s="52"/>
      <c r="DS1893" s="52"/>
      <c r="DT1893" s="52"/>
      <c r="DU1893" s="52"/>
      <c r="DV1893" s="52"/>
      <c r="DW1893" s="52"/>
      <c r="DX1893" s="52"/>
      <c r="DY1893" s="52"/>
    </row>
    <row r="1894" spans="1:129" x14ac:dyDescent="0.25">
      <c r="A1894" s="19" t="s">
        <v>9</v>
      </c>
      <c r="B1894" s="5">
        <v>833</v>
      </c>
      <c r="D1894" s="5">
        <f t="shared" si="290"/>
        <v>833</v>
      </c>
      <c r="F1894" s="5">
        <f t="shared" ref="F1894:F1900" si="292">SUM(J1894:AP1894)</f>
        <v>0</v>
      </c>
      <c r="I1894" s="52"/>
      <c r="J1894" s="103"/>
      <c r="K1894" s="55"/>
      <c r="L1894" s="52"/>
      <c r="M1894" s="55"/>
      <c r="N1894" s="52"/>
      <c r="O1894" s="52"/>
      <c r="P1894" s="95"/>
      <c r="Q1894" s="52"/>
      <c r="R1894" s="52"/>
      <c r="S1894" s="52"/>
      <c r="T1894" s="52"/>
      <c r="U1894" s="52"/>
      <c r="V1894" s="52"/>
      <c r="W1894" s="52"/>
      <c r="X1894" s="52"/>
      <c r="Y1894" s="52"/>
      <c r="Z1894" s="52"/>
      <c r="AA1894" s="52"/>
      <c r="AB1894" s="52"/>
      <c r="AC1894" s="52"/>
      <c r="AD1894" s="52"/>
      <c r="AE1894" s="52"/>
      <c r="AF1894" s="52"/>
      <c r="AG1894" s="52"/>
      <c r="AH1894" s="52"/>
      <c r="AI1894" s="52"/>
      <c r="AJ1894" s="52"/>
      <c r="AK1894" s="52"/>
      <c r="AL1894" s="52"/>
      <c r="AM1894" s="52"/>
      <c r="AN1894" s="52"/>
      <c r="AO1894" s="52"/>
      <c r="AP1894" s="52"/>
      <c r="AQ1894" s="52"/>
      <c r="AR1894" s="52"/>
      <c r="AS1894" s="52"/>
      <c r="AT1894" s="52"/>
      <c r="AU1894" s="52"/>
      <c r="AV1894" s="52"/>
      <c r="AW1894" s="52"/>
      <c r="AX1894" s="52"/>
      <c r="AY1894" s="52"/>
      <c r="AZ1894" s="52"/>
      <c r="BA1894" s="52"/>
      <c r="BB1894" s="52"/>
      <c r="BC1894" s="52"/>
      <c r="BD1894" s="52"/>
      <c r="BE1894" s="52"/>
      <c r="BF1894" s="52"/>
      <c r="BG1894" s="52"/>
      <c r="BH1894" s="52"/>
      <c r="BI1894" s="52"/>
      <c r="BJ1894" s="52"/>
      <c r="BK1894" s="52"/>
      <c r="BL1894" s="52"/>
      <c r="BM1894" s="52"/>
      <c r="BN1894" s="52"/>
      <c r="BO1894" s="52"/>
      <c r="BP1894" s="52"/>
      <c r="BQ1894" s="52"/>
      <c r="BR1894" s="52"/>
      <c r="BS1894" s="52"/>
      <c r="BT1894" s="52"/>
      <c r="BU1894" s="52"/>
      <c r="BV1894" s="52"/>
      <c r="BW1894" s="52"/>
      <c r="BX1894" s="52"/>
      <c r="BY1894" s="52"/>
      <c r="BZ1894" s="52"/>
      <c r="CA1894" s="52"/>
      <c r="CB1894" s="52"/>
      <c r="CC1894" s="52"/>
      <c r="CD1894" s="52"/>
      <c r="CE1894" s="52"/>
      <c r="CF1894" s="52"/>
      <c r="CG1894" s="52"/>
      <c r="CH1894" s="52"/>
      <c r="CI1894" s="52"/>
      <c r="CJ1894" s="52"/>
      <c r="CK1894" s="52"/>
      <c r="CL1894" s="52"/>
      <c r="CM1894" s="52"/>
      <c r="CN1894" s="52"/>
      <c r="CO1894" s="52"/>
      <c r="CP1894" s="52"/>
      <c r="CQ1894" s="52"/>
      <c r="CR1894" s="52"/>
      <c r="CS1894" s="52"/>
      <c r="CT1894" s="52"/>
      <c r="CU1894" s="52"/>
      <c r="CV1894" s="52"/>
      <c r="CW1894" s="52"/>
      <c r="CX1894" s="52"/>
      <c r="CY1894" s="52"/>
      <c r="CZ1894" s="52"/>
      <c r="DA1894" s="52"/>
      <c r="DB1894" s="52"/>
      <c r="DC1894" s="52"/>
      <c r="DD1894" s="52"/>
      <c r="DE1894" s="52"/>
      <c r="DF1894" s="52"/>
      <c r="DG1894" s="52"/>
      <c r="DH1894" s="52"/>
      <c r="DI1894" s="52"/>
      <c r="DJ1894" s="52"/>
      <c r="DK1894" s="52"/>
      <c r="DL1894" s="52"/>
      <c r="DM1894" s="52"/>
      <c r="DN1894" s="52"/>
      <c r="DO1894" s="52"/>
      <c r="DP1894" s="52"/>
      <c r="DQ1894" s="52"/>
      <c r="DR1894" s="52"/>
      <c r="DS1894" s="52"/>
      <c r="DT1894" s="52"/>
      <c r="DU1894" s="52"/>
      <c r="DV1894" s="52"/>
      <c r="DW1894" s="52"/>
      <c r="DX1894" s="52"/>
      <c r="DY1894" s="52"/>
    </row>
    <row r="1895" spans="1:129" x14ac:dyDescent="0.25">
      <c r="A1895" s="19" t="s">
        <v>10</v>
      </c>
      <c r="B1895" s="5">
        <v>833</v>
      </c>
      <c r="D1895" s="5">
        <f t="shared" si="290"/>
        <v>833</v>
      </c>
      <c r="F1895" s="5">
        <f t="shared" si="292"/>
        <v>0</v>
      </c>
      <c r="I1895" s="52"/>
      <c r="J1895" s="103"/>
      <c r="K1895" s="55"/>
      <c r="L1895" s="52"/>
      <c r="M1895" s="55"/>
      <c r="N1895" s="52"/>
      <c r="O1895" s="52"/>
      <c r="P1895" s="95"/>
      <c r="Q1895" s="52"/>
      <c r="R1895" s="52"/>
      <c r="S1895" s="52"/>
      <c r="T1895" s="52"/>
      <c r="U1895" s="52"/>
      <c r="V1895" s="52"/>
      <c r="W1895" s="52"/>
      <c r="X1895" s="52"/>
      <c r="Y1895" s="52"/>
      <c r="Z1895" s="52"/>
      <c r="AA1895" s="52"/>
      <c r="AB1895" s="52"/>
      <c r="AC1895" s="52"/>
      <c r="AD1895" s="52"/>
      <c r="AE1895" s="52"/>
      <c r="AF1895" s="52"/>
      <c r="AG1895" s="52"/>
      <c r="AH1895" s="52"/>
      <c r="AI1895" s="52"/>
      <c r="AJ1895" s="52"/>
      <c r="AK1895" s="52"/>
      <c r="AL1895" s="52"/>
      <c r="AM1895" s="52"/>
      <c r="AN1895" s="52"/>
      <c r="AO1895" s="52"/>
      <c r="AP1895" s="52"/>
      <c r="AQ1895" s="52"/>
      <c r="AR1895" s="52"/>
      <c r="AS1895" s="52"/>
      <c r="AT1895" s="52"/>
      <c r="AU1895" s="52"/>
      <c r="AV1895" s="52"/>
      <c r="AW1895" s="52"/>
      <c r="AX1895" s="52"/>
      <c r="AY1895" s="52"/>
      <c r="AZ1895" s="52"/>
      <c r="BA1895" s="52"/>
      <c r="BB1895" s="52"/>
      <c r="BC1895" s="52"/>
      <c r="BD1895" s="52"/>
      <c r="BE1895" s="52"/>
      <c r="BF1895" s="52"/>
      <c r="BG1895" s="52"/>
      <c r="BH1895" s="52"/>
      <c r="BI1895" s="52"/>
      <c r="BJ1895" s="52"/>
      <c r="BK1895" s="52"/>
      <c r="BL1895" s="52"/>
      <c r="BM1895" s="52"/>
      <c r="BN1895" s="52"/>
      <c r="BO1895" s="52"/>
      <c r="BP1895" s="52"/>
      <c r="BQ1895" s="52"/>
      <c r="BR1895" s="52"/>
      <c r="BS1895" s="52"/>
      <c r="BT1895" s="52"/>
      <c r="BU1895" s="52"/>
      <c r="BV1895" s="52"/>
      <c r="BW1895" s="52"/>
      <c r="BX1895" s="52"/>
      <c r="BY1895" s="52"/>
      <c r="BZ1895" s="52"/>
      <c r="CA1895" s="52"/>
      <c r="CB1895" s="52"/>
      <c r="CC1895" s="52"/>
      <c r="CD1895" s="52"/>
      <c r="CE1895" s="52"/>
      <c r="CF1895" s="52"/>
      <c r="CG1895" s="52"/>
      <c r="CH1895" s="52"/>
      <c r="CI1895" s="52"/>
      <c r="CJ1895" s="52"/>
      <c r="CK1895" s="52"/>
      <c r="CL1895" s="52"/>
      <c r="CM1895" s="52"/>
      <c r="CN1895" s="52"/>
      <c r="CO1895" s="52"/>
      <c r="CP1895" s="52"/>
      <c r="CQ1895" s="52"/>
      <c r="CR1895" s="52"/>
      <c r="CS1895" s="52"/>
      <c r="CT1895" s="52"/>
      <c r="CU1895" s="52"/>
      <c r="CV1895" s="52"/>
      <c r="CW1895" s="52"/>
      <c r="CX1895" s="52"/>
      <c r="CY1895" s="52"/>
      <c r="CZ1895" s="52"/>
      <c r="DA1895" s="52"/>
      <c r="DB1895" s="52"/>
      <c r="DC1895" s="52"/>
      <c r="DD1895" s="52"/>
      <c r="DE1895" s="52"/>
      <c r="DF1895" s="52"/>
      <c r="DG1895" s="52"/>
      <c r="DH1895" s="52"/>
      <c r="DI1895" s="52"/>
      <c r="DJ1895" s="52"/>
      <c r="DK1895" s="52"/>
      <c r="DL1895" s="52"/>
      <c r="DM1895" s="52"/>
      <c r="DN1895" s="52"/>
      <c r="DO1895" s="52"/>
      <c r="DP1895" s="52"/>
      <c r="DQ1895" s="52"/>
      <c r="DR1895" s="52"/>
      <c r="DS1895" s="52"/>
      <c r="DT1895" s="52"/>
      <c r="DU1895" s="52"/>
      <c r="DV1895" s="52"/>
      <c r="DW1895" s="52"/>
      <c r="DX1895" s="52"/>
      <c r="DY1895" s="52"/>
    </row>
    <row r="1896" spans="1:129" x14ac:dyDescent="0.25">
      <c r="A1896" s="19" t="s">
        <v>11</v>
      </c>
      <c r="B1896" s="5">
        <v>833</v>
      </c>
      <c r="D1896" s="5">
        <f t="shared" si="290"/>
        <v>-9167</v>
      </c>
      <c r="F1896" s="5">
        <f t="shared" si="292"/>
        <v>10000</v>
      </c>
      <c r="I1896" s="52"/>
      <c r="J1896" s="103"/>
      <c r="K1896" s="55"/>
      <c r="L1896" s="52"/>
      <c r="M1896" s="55"/>
      <c r="N1896" s="52"/>
      <c r="O1896" s="52"/>
      <c r="P1896" s="95"/>
      <c r="Q1896" s="52"/>
      <c r="R1896" s="52"/>
      <c r="S1896" s="52"/>
      <c r="T1896" s="125">
        <f>10000</f>
        <v>10000</v>
      </c>
      <c r="U1896" s="52"/>
      <c r="V1896" s="52"/>
      <c r="W1896" s="52"/>
      <c r="X1896" s="52"/>
      <c r="Y1896" s="52"/>
      <c r="Z1896" s="52"/>
      <c r="AA1896" s="52"/>
      <c r="AB1896" s="52"/>
      <c r="AC1896" s="52"/>
      <c r="AD1896" s="52"/>
      <c r="AE1896" s="52"/>
      <c r="AF1896" s="52"/>
      <c r="AG1896" s="52"/>
      <c r="AH1896" s="52"/>
      <c r="AI1896" s="52"/>
      <c r="AJ1896" s="52"/>
      <c r="AK1896" s="52"/>
      <c r="AL1896" s="52"/>
      <c r="AM1896" s="52"/>
      <c r="AN1896" s="52"/>
      <c r="AO1896" s="52"/>
      <c r="AP1896" s="52"/>
      <c r="AQ1896" s="52"/>
      <c r="AR1896" s="52"/>
      <c r="AS1896" s="52"/>
      <c r="AT1896" s="52"/>
      <c r="AU1896" s="52"/>
      <c r="AV1896" s="52"/>
      <c r="AW1896" s="52"/>
      <c r="AX1896" s="52"/>
      <c r="AY1896" s="52"/>
      <c r="AZ1896" s="52"/>
      <c r="BA1896" s="52"/>
      <c r="BB1896" s="52"/>
      <c r="BC1896" s="52"/>
      <c r="BD1896" s="52"/>
      <c r="BE1896" s="52"/>
      <c r="BF1896" s="52"/>
      <c r="BG1896" s="52"/>
      <c r="BH1896" s="52"/>
      <c r="BI1896" s="52"/>
      <c r="BJ1896" s="52"/>
      <c r="BK1896" s="52"/>
      <c r="BL1896" s="52"/>
      <c r="BM1896" s="52"/>
      <c r="BN1896" s="52"/>
      <c r="BO1896" s="52"/>
      <c r="BP1896" s="52"/>
      <c r="BQ1896" s="52"/>
      <c r="BR1896" s="52"/>
      <c r="BS1896" s="52"/>
      <c r="BT1896" s="52"/>
      <c r="BU1896" s="52"/>
      <c r="BV1896" s="52"/>
      <c r="BW1896" s="52"/>
      <c r="BX1896" s="52"/>
      <c r="BY1896" s="52"/>
      <c r="BZ1896" s="52"/>
      <c r="CA1896" s="52"/>
      <c r="CB1896" s="52"/>
      <c r="CC1896" s="52"/>
      <c r="CD1896" s="52"/>
      <c r="CE1896" s="52"/>
      <c r="CF1896" s="52"/>
      <c r="CG1896" s="52"/>
      <c r="CH1896" s="52"/>
      <c r="CI1896" s="52"/>
      <c r="CJ1896" s="52"/>
      <c r="CK1896" s="52"/>
      <c r="CL1896" s="52"/>
      <c r="CM1896" s="52"/>
      <c r="CN1896" s="52"/>
      <c r="CO1896" s="52"/>
      <c r="CP1896" s="52"/>
      <c r="CQ1896" s="52"/>
      <c r="CR1896" s="52"/>
      <c r="CS1896" s="52"/>
      <c r="CT1896" s="52"/>
      <c r="CU1896" s="52"/>
      <c r="CV1896" s="52"/>
      <c r="CW1896" s="52"/>
      <c r="CX1896" s="52"/>
      <c r="CY1896" s="52"/>
      <c r="CZ1896" s="52"/>
      <c r="DA1896" s="52"/>
      <c r="DB1896" s="52"/>
      <c r="DC1896" s="52"/>
      <c r="DD1896" s="52"/>
      <c r="DE1896" s="52"/>
      <c r="DF1896" s="52"/>
      <c r="DG1896" s="52"/>
      <c r="DH1896" s="52"/>
      <c r="DI1896" s="52"/>
      <c r="DJ1896" s="52"/>
      <c r="DK1896" s="52"/>
      <c r="DL1896" s="52"/>
      <c r="DM1896" s="52"/>
      <c r="DN1896" s="52"/>
      <c r="DO1896" s="52"/>
      <c r="DP1896" s="52"/>
      <c r="DQ1896" s="52"/>
      <c r="DR1896" s="52"/>
      <c r="DS1896" s="52"/>
      <c r="DT1896" s="52"/>
      <c r="DU1896" s="52"/>
      <c r="DV1896" s="52"/>
      <c r="DW1896" s="52"/>
      <c r="DX1896" s="52"/>
      <c r="DY1896" s="52"/>
    </row>
    <row r="1897" spans="1:129" x14ac:dyDescent="0.25">
      <c r="A1897" s="19" t="s">
        <v>12</v>
      </c>
      <c r="B1897" s="5">
        <v>834</v>
      </c>
      <c r="D1897" s="5">
        <f t="shared" si="290"/>
        <v>834</v>
      </c>
      <c r="F1897" s="5">
        <f t="shared" si="292"/>
        <v>0</v>
      </c>
      <c r="I1897" s="52"/>
      <c r="J1897" s="103"/>
      <c r="K1897" s="55"/>
      <c r="L1897" s="52"/>
      <c r="M1897" s="55"/>
      <c r="N1897" s="52"/>
      <c r="O1897" s="52"/>
      <c r="P1897" s="95"/>
      <c r="Q1897" s="52"/>
      <c r="R1897" s="52"/>
      <c r="S1897" s="52"/>
      <c r="T1897" s="52"/>
      <c r="U1897" s="52"/>
      <c r="V1897" s="52"/>
      <c r="W1897" s="52"/>
      <c r="X1897" s="52"/>
      <c r="Y1897" s="52"/>
      <c r="Z1897" s="52"/>
      <c r="AA1897" s="52"/>
      <c r="AB1897" s="52"/>
      <c r="AC1897" s="52"/>
      <c r="AD1897" s="52"/>
      <c r="AE1897" s="52"/>
      <c r="AF1897" s="52"/>
      <c r="AG1897" s="52"/>
      <c r="AH1897" s="52"/>
      <c r="AI1897" s="52"/>
      <c r="AJ1897" s="52"/>
      <c r="AK1897" s="52"/>
      <c r="AL1897" s="52"/>
      <c r="AM1897" s="52"/>
      <c r="AN1897" s="52"/>
      <c r="AO1897" s="52"/>
      <c r="AP1897" s="52"/>
      <c r="AQ1897" s="52"/>
      <c r="AR1897" s="52"/>
      <c r="AS1897" s="52"/>
      <c r="AT1897" s="52"/>
      <c r="AU1897" s="52"/>
      <c r="AV1897" s="52"/>
      <c r="AW1897" s="52"/>
      <c r="AX1897" s="52"/>
      <c r="AY1897" s="52"/>
      <c r="AZ1897" s="52"/>
      <c r="BA1897" s="52"/>
      <c r="BB1897" s="52"/>
      <c r="BC1897" s="52"/>
      <c r="BD1897" s="52"/>
      <c r="BE1897" s="52"/>
      <c r="BF1897" s="52"/>
      <c r="BG1897" s="52"/>
      <c r="BH1897" s="52"/>
      <c r="BI1897" s="52"/>
      <c r="BJ1897" s="52"/>
      <c r="BK1897" s="52"/>
      <c r="BL1897" s="52"/>
      <c r="BM1897" s="52"/>
      <c r="BN1897" s="52"/>
      <c r="BO1897" s="52"/>
      <c r="BP1897" s="52"/>
      <c r="BQ1897" s="52"/>
      <c r="BR1897" s="52"/>
      <c r="BS1897" s="52"/>
      <c r="BT1897" s="52"/>
      <c r="BU1897" s="52"/>
      <c r="BV1897" s="52"/>
      <c r="BW1897" s="52"/>
      <c r="BX1897" s="52"/>
      <c r="BY1897" s="52"/>
      <c r="BZ1897" s="52"/>
      <c r="CA1897" s="52"/>
      <c r="CB1897" s="52"/>
      <c r="CC1897" s="52"/>
      <c r="CD1897" s="52"/>
      <c r="CE1897" s="52"/>
      <c r="CF1897" s="52"/>
      <c r="CG1897" s="52"/>
      <c r="CH1897" s="52"/>
      <c r="CI1897" s="52"/>
      <c r="CJ1897" s="52"/>
      <c r="CK1897" s="52"/>
      <c r="CL1897" s="52"/>
      <c r="CM1897" s="52"/>
      <c r="CN1897" s="52"/>
      <c r="CO1897" s="52"/>
      <c r="CP1897" s="52"/>
      <c r="CQ1897" s="52"/>
      <c r="CR1897" s="52"/>
      <c r="CS1897" s="52"/>
      <c r="CT1897" s="52"/>
      <c r="CU1897" s="52"/>
      <c r="CV1897" s="52"/>
      <c r="CW1897" s="52"/>
      <c r="CX1897" s="52"/>
      <c r="CY1897" s="52"/>
      <c r="CZ1897" s="52"/>
      <c r="DA1897" s="52"/>
      <c r="DB1897" s="52"/>
      <c r="DC1897" s="52"/>
      <c r="DD1897" s="52"/>
      <c r="DE1897" s="52"/>
      <c r="DF1897" s="52"/>
      <c r="DG1897" s="52"/>
      <c r="DH1897" s="52"/>
      <c r="DI1897" s="52"/>
      <c r="DJ1897" s="52"/>
      <c r="DK1897" s="52"/>
      <c r="DL1897" s="52"/>
      <c r="DM1897" s="52"/>
      <c r="DN1897" s="52"/>
      <c r="DO1897" s="52"/>
      <c r="DP1897" s="52"/>
      <c r="DQ1897" s="52"/>
      <c r="DR1897" s="52"/>
      <c r="DS1897" s="52"/>
      <c r="DT1897" s="52"/>
      <c r="DU1897" s="52"/>
      <c r="DV1897" s="52"/>
      <c r="DW1897" s="52"/>
      <c r="DX1897" s="52"/>
      <c r="DY1897" s="52"/>
    </row>
    <row r="1898" spans="1:129" x14ac:dyDescent="0.25">
      <c r="A1898" s="19" t="s">
        <v>13</v>
      </c>
      <c r="B1898" s="5">
        <v>834</v>
      </c>
      <c r="D1898" s="5">
        <f t="shared" si="290"/>
        <v>834</v>
      </c>
      <c r="F1898" s="5">
        <f t="shared" si="292"/>
        <v>0</v>
      </c>
      <c r="I1898" s="52"/>
      <c r="J1898" s="103"/>
      <c r="K1898" s="55"/>
      <c r="L1898" s="52"/>
      <c r="M1898" s="55"/>
      <c r="N1898" s="52"/>
      <c r="O1898" s="52"/>
      <c r="P1898" s="95"/>
      <c r="Q1898" s="52"/>
      <c r="R1898" s="52"/>
      <c r="S1898" s="52"/>
      <c r="T1898" s="52"/>
      <c r="U1898" s="52"/>
      <c r="V1898" s="52"/>
      <c r="W1898" s="52"/>
      <c r="X1898" s="52"/>
      <c r="Y1898" s="52"/>
      <c r="Z1898" s="52"/>
      <c r="AA1898" s="52"/>
      <c r="AB1898" s="52"/>
      <c r="AC1898" s="52"/>
      <c r="AD1898" s="52"/>
      <c r="AE1898" s="52"/>
      <c r="AF1898" s="52"/>
      <c r="AG1898" s="52"/>
      <c r="AH1898" s="52"/>
      <c r="AI1898" s="52"/>
      <c r="AJ1898" s="52"/>
      <c r="AK1898" s="52"/>
      <c r="AL1898" s="52"/>
      <c r="AM1898" s="52"/>
      <c r="AN1898" s="52"/>
      <c r="AO1898" s="52"/>
      <c r="AP1898" s="52"/>
      <c r="AQ1898" s="52"/>
      <c r="AR1898" s="52"/>
      <c r="AS1898" s="52"/>
      <c r="AT1898" s="52"/>
      <c r="AU1898" s="52"/>
      <c r="AV1898" s="52"/>
      <c r="AW1898" s="52"/>
      <c r="AX1898" s="52"/>
      <c r="AY1898" s="52"/>
      <c r="AZ1898" s="52"/>
      <c r="BA1898" s="52"/>
      <c r="BB1898" s="52"/>
      <c r="BC1898" s="52"/>
      <c r="BD1898" s="52"/>
      <c r="BE1898" s="52"/>
      <c r="BF1898" s="52"/>
      <c r="BG1898" s="52"/>
      <c r="BH1898" s="52"/>
      <c r="BI1898" s="52"/>
      <c r="BJ1898" s="52"/>
      <c r="BK1898" s="52"/>
      <c r="BL1898" s="52"/>
      <c r="BM1898" s="52"/>
      <c r="BN1898" s="52"/>
      <c r="BO1898" s="52"/>
      <c r="BP1898" s="52"/>
      <c r="BQ1898" s="52"/>
      <c r="BR1898" s="52"/>
      <c r="BS1898" s="52"/>
      <c r="BT1898" s="52"/>
      <c r="BU1898" s="52"/>
      <c r="BV1898" s="52"/>
      <c r="BW1898" s="52"/>
      <c r="BX1898" s="52"/>
      <c r="BY1898" s="52"/>
      <c r="BZ1898" s="52"/>
      <c r="CA1898" s="52"/>
      <c r="CB1898" s="52"/>
      <c r="CC1898" s="52"/>
      <c r="CD1898" s="52"/>
      <c r="CE1898" s="52"/>
      <c r="CF1898" s="52"/>
      <c r="CG1898" s="52"/>
      <c r="CH1898" s="52"/>
      <c r="CI1898" s="52"/>
      <c r="CJ1898" s="52"/>
      <c r="CK1898" s="52"/>
      <c r="CL1898" s="52"/>
      <c r="CM1898" s="52"/>
      <c r="CN1898" s="52"/>
      <c r="CO1898" s="52"/>
      <c r="CP1898" s="52"/>
      <c r="CQ1898" s="52"/>
      <c r="CR1898" s="52"/>
      <c r="CS1898" s="52"/>
      <c r="CT1898" s="52"/>
      <c r="CU1898" s="52"/>
      <c r="CV1898" s="52"/>
      <c r="CW1898" s="52"/>
      <c r="CX1898" s="52"/>
      <c r="CY1898" s="52"/>
      <c r="CZ1898" s="52"/>
      <c r="DA1898" s="52"/>
      <c r="DB1898" s="52"/>
      <c r="DC1898" s="52"/>
      <c r="DD1898" s="52"/>
      <c r="DE1898" s="52"/>
      <c r="DF1898" s="52"/>
      <c r="DG1898" s="52"/>
      <c r="DH1898" s="52"/>
      <c r="DI1898" s="52"/>
      <c r="DJ1898" s="52"/>
      <c r="DK1898" s="52"/>
      <c r="DL1898" s="52"/>
      <c r="DM1898" s="52"/>
      <c r="DN1898" s="52"/>
      <c r="DO1898" s="52"/>
      <c r="DP1898" s="52"/>
      <c r="DQ1898" s="52"/>
      <c r="DR1898" s="52"/>
      <c r="DS1898" s="52"/>
      <c r="DT1898" s="52"/>
      <c r="DU1898" s="52"/>
      <c r="DV1898" s="52"/>
      <c r="DW1898" s="52"/>
      <c r="DX1898" s="52"/>
      <c r="DY1898" s="52"/>
    </row>
    <row r="1899" spans="1:129" x14ac:dyDescent="0.25">
      <c r="A1899" s="19" t="s">
        <v>14</v>
      </c>
      <c r="B1899" s="5">
        <v>834</v>
      </c>
      <c r="D1899" s="5">
        <f t="shared" si="290"/>
        <v>834</v>
      </c>
      <c r="F1899" s="5">
        <f t="shared" si="292"/>
        <v>0</v>
      </c>
      <c r="I1899" s="52"/>
      <c r="J1899" s="103"/>
      <c r="K1899" s="55"/>
      <c r="L1899" s="52"/>
      <c r="M1899" s="55"/>
      <c r="N1899" s="52"/>
      <c r="O1899" s="52"/>
      <c r="P1899" s="95"/>
      <c r="Q1899" s="52"/>
      <c r="R1899" s="52"/>
      <c r="S1899" s="52"/>
      <c r="T1899" s="52"/>
      <c r="U1899" s="52"/>
      <c r="V1899" s="52"/>
      <c r="W1899" s="52"/>
      <c r="X1899" s="52"/>
      <c r="Y1899" s="52"/>
      <c r="Z1899" s="52"/>
      <c r="AA1899" s="52"/>
      <c r="AB1899" s="52"/>
      <c r="AC1899" s="52"/>
      <c r="AD1899" s="52"/>
      <c r="AE1899" s="52"/>
      <c r="AF1899" s="52"/>
      <c r="AG1899" s="52"/>
      <c r="AH1899" s="52"/>
      <c r="AI1899" s="52"/>
      <c r="AJ1899" s="52"/>
      <c r="AK1899" s="52"/>
      <c r="AL1899" s="52"/>
      <c r="AM1899" s="52"/>
      <c r="AN1899" s="52"/>
      <c r="AO1899" s="52"/>
      <c r="AP1899" s="52"/>
      <c r="AQ1899" s="52"/>
      <c r="AR1899" s="52"/>
      <c r="AS1899" s="52"/>
      <c r="AT1899" s="52"/>
      <c r="AU1899" s="52"/>
      <c r="AV1899" s="52"/>
      <c r="AW1899" s="52"/>
      <c r="AX1899" s="52"/>
      <c r="AY1899" s="52"/>
      <c r="AZ1899" s="52"/>
      <c r="BA1899" s="52"/>
      <c r="BB1899" s="52"/>
      <c r="BC1899" s="52"/>
      <c r="BD1899" s="52"/>
      <c r="BE1899" s="52"/>
      <c r="BF1899" s="52"/>
      <c r="BG1899" s="52"/>
      <c r="BH1899" s="52"/>
      <c r="BI1899" s="52"/>
      <c r="BJ1899" s="52"/>
      <c r="BK1899" s="52"/>
      <c r="BL1899" s="52"/>
      <c r="BM1899" s="52"/>
      <c r="BN1899" s="52"/>
      <c r="BO1899" s="52"/>
      <c r="BP1899" s="52"/>
      <c r="BQ1899" s="52"/>
      <c r="BR1899" s="52"/>
      <c r="BS1899" s="52"/>
      <c r="BT1899" s="52"/>
      <c r="BU1899" s="52"/>
      <c r="BV1899" s="52"/>
      <c r="BW1899" s="52"/>
      <c r="BX1899" s="52"/>
      <c r="BY1899" s="52"/>
      <c r="BZ1899" s="52"/>
      <c r="CA1899" s="52"/>
      <c r="CB1899" s="52"/>
      <c r="CC1899" s="52"/>
      <c r="CD1899" s="52"/>
      <c r="CE1899" s="52"/>
      <c r="CF1899" s="52"/>
      <c r="CG1899" s="52"/>
      <c r="CH1899" s="52"/>
      <c r="CI1899" s="52"/>
      <c r="CJ1899" s="52"/>
      <c r="CK1899" s="52"/>
      <c r="CL1899" s="52"/>
      <c r="CM1899" s="52"/>
      <c r="CN1899" s="52"/>
      <c r="CO1899" s="52"/>
      <c r="CP1899" s="52"/>
      <c r="CQ1899" s="52"/>
      <c r="CR1899" s="52"/>
      <c r="CS1899" s="52"/>
      <c r="CT1899" s="52"/>
      <c r="CU1899" s="52"/>
      <c r="CV1899" s="52"/>
      <c r="CW1899" s="52"/>
      <c r="CX1899" s="52"/>
      <c r="CY1899" s="52"/>
      <c r="CZ1899" s="52"/>
      <c r="DA1899" s="52"/>
      <c r="DB1899" s="52"/>
      <c r="DC1899" s="52"/>
      <c r="DD1899" s="52"/>
      <c r="DE1899" s="52"/>
      <c r="DF1899" s="52"/>
      <c r="DG1899" s="52"/>
      <c r="DH1899" s="52"/>
      <c r="DI1899" s="52"/>
      <c r="DJ1899" s="52"/>
      <c r="DK1899" s="52"/>
      <c r="DL1899" s="52"/>
      <c r="DM1899" s="52"/>
      <c r="DN1899" s="52"/>
      <c r="DO1899" s="52"/>
      <c r="DP1899" s="52"/>
      <c r="DQ1899" s="52"/>
      <c r="DR1899" s="52"/>
      <c r="DS1899" s="52"/>
      <c r="DT1899" s="52"/>
      <c r="DU1899" s="52"/>
      <c r="DV1899" s="52"/>
      <c r="DW1899" s="52"/>
      <c r="DX1899" s="52"/>
      <c r="DY1899" s="52"/>
    </row>
    <row r="1900" spans="1:129" x14ac:dyDescent="0.25">
      <c r="A1900" s="19" t="s">
        <v>15</v>
      </c>
      <c r="B1900" s="5">
        <v>834</v>
      </c>
      <c r="D1900" s="5">
        <f t="shared" si="290"/>
        <v>834</v>
      </c>
      <c r="F1900" s="5">
        <f t="shared" si="292"/>
        <v>0</v>
      </c>
      <c r="I1900" s="52"/>
      <c r="J1900" s="103"/>
      <c r="K1900" s="55"/>
      <c r="L1900" s="52"/>
      <c r="M1900" s="55"/>
      <c r="N1900" s="52"/>
      <c r="O1900" s="52"/>
      <c r="P1900" s="95"/>
      <c r="Q1900" s="52"/>
      <c r="R1900" s="52"/>
      <c r="S1900" s="52"/>
      <c r="T1900" s="52"/>
      <c r="U1900" s="52"/>
      <c r="V1900" s="52"/>
      <c r="W1900" s="52"/>
      <c r="X1900" s="52"/>
      <c r="Y1900" s="52"/>
      <c r="Z1900" s="52"/>
      <c r="AA1900" s="52"/>
      <c r="AB1900" s="52"/>
      <c r="AC1900" s="52"/>
      <c r="AD1900" s="52"/>
      <c r="AE1900" s="52"/>
      <c r="AF1900" s="52"/>
      <c r="AG1900" s="52"/>
      <c r="AH1900" s="52"/>
      <c r="AI1900" s="52"/>
      <c r="AJ1900" s="52"/>
      <c r="AK1900" s="52"/>
      <c r="AL1900" s="52"/>
      <c r="AM1900" s="52"/>
      <c r="AN1900" s="52"/>
      <c r="AO1900" s="52"/>
      <c r="AP1900" s="52"/>
      <c r="AQ1900" s="52"/>
      <c r="AR1900" s="52"/>
      <c r="AS1900" s="52"/>
      <c r="AT1900" s="52"/>
      <c r="AU1900" s="52"/>
      <c r="AV1900" s="52"/>
      <c r="AW1900" s="52"/>
      <c r="AX1900" s="52"/>
      <c r="AY1900" s="52"/>
      <c r="AZ1900" s="52"/>
      <c r="BA1900" s="52"/>
      <c r="BB1900" s="52"/>
      <c r="BC1900" s="52"/>
      <c r="BD1900" s="52"/>
      <c r="BE1900" s="52"/>
      <c r="BF1900" s="52"/>
      <c r="BG1900" s="52"/>
      <c r="BH1900" s="52"/>
      <c r="BI1900" s="52"/>
      <c r="BJ1900" s="52"/>
      <c r="BK1900" s="52"/>
      <c r="BL1900" s="52"/>
      <c r="BM1900" s="52"/>
      <c r="BN1900" s="52"/>
      <c r="BO1900" s="52"/>
      <c r="BP1900" s="52"/>
      <c r="BQ1900" s="52"/>
      <c r="BR1900" s="52"/>
      <c r="BS1900" s="52"/>
      <c r="BT1900" s="52"/>
      <c r="BU1900" s="52"/>
      <c r="BV1900" s="52"/>
      <c r="BW1900" s="52"/>
      <c r="BX1900" s="52"/>
      <c r="BY1900" s="52"/>
      <c r="BZ1900" s="52"/>
      <c r="CA1900" s="52"/>
      <c r="CB1900" s="52"/>
      <c r="CC1900" s="52"/>
      <c r="CD1900" s="52"/>
      <c r="CE1900" s="52"/>
      <c r="CF1900" s="52"/>
      <c r="CG1900" s="52"/>
      <c r="CH1900" s="52"/>
      <c r="CI1900" s="52"/>
      <c r="CJ1900" s="52"/>
      <c r="CK1900" s="52"/>
      <c r="CL1900" s="52"/>
      <c r="CM1900" s="52"/>
      <c r="CN1900" s="52"/>
      <c r="CO1900" s="52"/>
      <c r="CP1900" s="52"/>
      <c r="CQ1900" s="52"/>
      <c r="CR1900" s="52"/>
      <c r="CS1900" s="52"/>
      <c r="CT1900" s="52"/>
      <c r="CU1900" s="52"/>
      <c r="CV1900" s="52"/>
      <c r="CW1900" s="52"/>
      <c r="CX1900" s="52"/>
      <c r="CY1900" s="52"/>
      <c r="CZ1900" s="52"/>
      <c r="DA1900" s="52"/>
      <c r="DB1900" s="52"/>
      <c r="DC1900" s="52"/>
      <c r="DD1900" s="52"/>
      <c r="DE1900" s="52"/>
      <c r="DF1900" s="52"/>
      <c r="DG1900" s="52"/>
      <c r="DH1900" s="52"/>
      <c r="DI1900" s="52"/>
      <c r="DJ1900" s="52"/>
      <c r="DK1900" s="52"/>
      <c r="DL1900" s="52"/>
      <c r="DM1900" s="52"/>
      <c r="DN1900" s="52"/>
      <c r="DO1900" s="52"/>
      <c r="DP1900" s="52"/>
      <c r="DQ1900" s="52"/>
      <c r="DR1900" s="52"/>
      <c r="DS1900" s="52"/>
      <c r="DT1900" s="52"/>
      <c r="DU1900" s="52"/>
      <c r="DV1900" s="52"/>
      <c r="DW1900" s="52"/>
      <c r="DX1900" s="52"/>
      <c r="DY1900" s="52"/>
    </row>
    <row r="1901" spans="1:129" x14ac:dyDescent="0.25">
      <c r="A1901" s="6" t="s">
        <v>16</v>
      </c>
      <c r="B1901" s="7">
        <f>SUM(B1889:B1900)</f>
        <v>10000</v>
      </c>
      <c r="D1901" s="23">
        <f>SUM(D1889:D1900)</f>
        <v>0</v>
      </c>
      <c r="F1901" s="7">
        <f>SUM(F1889:F1900)</f>
        <v>10000</v>
      </c>
      <c r="I1901" s="52"/>
      <c r="J1901" s="103"/>
      <c r="K1901" s="55"/>
      <c r="L1901" s="52"/>
      <c r="M1901" s="55"/>
      <c r="N1901" s="52"/>
      <c r="O1901" s="52"/>
      <c r="P1901" s="95"/>
      <c r="Q1901" s="52"/>
      <c r="R1901" s="52"/>
      <c r="S1901" s="52"/>
      <c r="T1901" s="52"/>
      <c r="U1901" s="52"/>
      <c r="V1901" s="52"/>
      <c r="W1901" s="52"/>
      <c r="X1901" s="52"/>
      <c r="Y1901" s="52"/>
      <c r="Z1901" s="52"/>
      <c r="AA1901" s="52"/>
      <c r="AB1901" s="52"/>
      <c r="AC1901" s="52"/>
      <c r="AD1901" s="52"/>
      <c r="AE1901" s="52"/>
      <c r="AF1901" s="52"/>
      <c r="AG1901" s="52"/>
      <c r="AH1901" s="52"/>
      <c r="AI1901" s="52"/>
      <c r="AJ1901" s="52"/>
      <c r="AK1901" s="52"/>
      <c r="AL1901" s="52"/>
      <c r="AM1901" s="52"/>
      <c r="AN1901" s="52"/>
      <c r="AO1901" s="52"/>
      <c r="AP1901" s="52"/>
      <c r="AQ1901" s="52"/>
      <c r="AR1901" s="52"/>
      <c r="AS1901" s="52"/>
      <c r="AT1901" s="52"/>
      <c r="AU1901" s="52"/>
      <c r="AV1901" s="52"/>
      <c r="AW1901" s="52"/>
      <c r="AX1901" s="52"/>
      <c r="AY1901" s="52"/>
      <c r="AZ1901" s="52"/>
      <c r="BA1901" s="52"/>
      <c r="BB1901" s="52"/>
      <c r="BC1901" s="52"/>
      <c r="BD1901" s="52"/>
      <c r="BE1901" s="52"/>
      <c r="BF1901" s="52"/>
      <c r="BG1901" s="52"/>
      <c r="BH1901" s="52"/>
      <c r="BI1901" s="52"/>
      <c r="BJ1901" s="52"/>
      <c r="BK1901" s="52"/>
      <c r="BL1901" s="52"/>
      <c r="BM1901" s="52"/>
      <c r="BN1901" s="52"/>
      <c r="BO1901" s="52"/>
      <c r="BP1901" s="52"/>
      <c r="BQ1901" s="52"/>
      <c r="BR1901" s="52"/>
      <c r="BS1901" s="52"/>
      <c r="BT1901" s="52"/>
      <c r="BU1901" s="52"/>
      <c r="BV1901" s="52"/>
      <c r="BW1901" s="52"/>
      <c r="BX1901" s="52"/>
      <c r="BY1901" s="52"/>
      <c r="BZ1901" s="52"/>
      <c r="CA1901" s="52"/>
      <c r="CB1901" s="52"/>
      <c r="CC1901" s="52"/>
      <c r="CD1901" s="52"/>
      <c r="CE1901" s="52"/>
      <c r="CF1901" s="52"/>
      <c r="CG1901" s="52"/>
      <c r="CH1901" s="52"/>
      <c r="CI1901" s="52"/>
      <c r="CJ1901" s="52"/>
      <c r="CK1901" s="52"/>
      <c r="CL1901" s="52"/>
      <c r="CM1901" s="52"/>
      <c r="CN1901" s="52"/>
      <c r="CO1901" s="52"/>
      <c r="CP1901" s="52"/>
      <c r="CQ1901" s="52"/>
      <c r="CR1901" s="52"/>
      <c r="CS1901" s="52"/>
      <c r="CT1901" s="52"/>
      <c r="CU1901" s="52"/>
      <c r="CV1901" s="52"/>
      <c r="CW1901" s="52"/>
      <c r="CX1901" s="52"/>
      <c r="CY1901" s="52"/>
      <c r="CZ1901" s="52"/>
      <c r="DA1901" s="52"/>
      <c r="DB1901" s="52"/>
      <c r="DC1901" s="52"/>
      <c r="DD1901" s="52"/>
      <c r="DE1901" s="52"/>
      <c r="DF1901" s="52"/>
      <c r="DG1901" s="52"/>
      <c r="DH1901" s="52"/>
      <c r="DI1901" s="52"/>
      <c r="DJ1901" s="52"/>
      <c r="DK1901" s="52"/>
      <c r="DL1901" s="52"/>
      <c r="DM1901" s="52"/>
      <c r="DN1901" s="52"/>
      <c r="DO1901" s="52"/>
      <c r="DP1901" s="52"/>
      <c r="DQ1901" s="52"/>
      <c r="DR1901" s="52"/>
      <c r="DS1901" s="52"/>
      <c r="DT1901" s="52"/>
      <c r="DU1901" s="52"/>
      <c r="DV1901" s="52"/>
      <c r="DW1901" s="52"/>
      <c r="DX1901" s="52"/>
      <c r="DY1901" s="52"/>
    </row>
    <row r="1902" spans="1:129" x14ac:dyDescent="0.25">
      <c r="A1902" s="6"/>
      <c r="B1902" s="7"/>
      <c r="D1902" s="7"/>
      <c r="F1902" s="7"/>
      <c r="I1902" s="52"/>
      <c r="J1902" s="103"/>
      <c r="K1902" s="55"/>
      <c r="L1902" s="52"/>
      <c r="M1902" s="55"/>
      <c r="N1902" s="52"/>
      <c r="O1902" s="52"/>
      <c r="P1902" s="95"/>
      <c r="Q1902" s="52"/>
      <c r="R1902" s="52"/>
      <c r="S1902" s="52"/>
      <c r="T1902" s="52"/>
      <c r="U1902" s="52"/>
      <c r="V1902" s="52"/>
      <c r="W1902" s="52"/>
      <c r="X1902" s="52"/>
      <c r="Y1902" s="52"/>
      <c r="Z1902" s="52"/>
      <c r="AA1902" s="52"/>
      <c r="AB1902" s="52"/>
      <c r="AC1902" s="52"/>
      <c r="AD1902" s="52"/>
      <c r="AE1902" s="52"/>
      <c r="AF1902" s="52"/>
      <c r="AG1902" s="52"/>
      <c r="AH1902" s="52"/>
      <c r="AI1902" s="52"/>
      <c r="AJ1902" s="52"/>
      <c r="AK1902" s="52"/>
      <c r="AL1902" s="52"/>
      <c r="AM1902" s="52"/>
      <c r="AN1902" s="52"/>
      <c r="AO1902" s="52"/>
      <c r="AP1902" s="52"/>
      <c r="AQ1902" s="52"/>
      <c r="AR1902" s="52"/>
      <c r="AS1902" s="52"/>
      <c r="AT1902" s="52"/>
      <c r="AU1902" s="52"/>
      <c r="AV1902" s="52"/>
      <c r="AW1902" s="52"/>
      <c r="AX1902" s="52"/>
      <c r="AY1902" s="52"/>
      <c r="AZ1902" s="52"/>
      <c r="BA1902" s="52"/>
      <c r="BB1902" s="52"/>
      <c r="BC1902" s="52"/>
      <c r="BD1902" s="52"/>
      <c r="BE1902" s="52"/>
      <c r="BF1902" s="52"/>
      <c r="BG1902" s="52"/>
      <c r="BH1902" s="52"/>
      <c r="BI1902" s="52"/>
      <c r="BJ1902" s="52"/>
      <c r="BK1902" s="52"/>
      <c r="BL1902" s="52"/>
      <c r="BM1902" s="52"/>
      <c r="BN1902" s="52"/>
      <c r="BO1902" s="52"/>
      <c r="BP1902" s="52"/>
      <c r="BQ1902" s="52"/>
      <c r="BR1902" s="52"/>
      <c r="BS1902" s="52"/>
      <c r="BT1902" s="52"/>
      <c r="BU1902" s="52"/>
      <c r="BV1902" s="52"/>
      <c r="BW1902" s="52"/>
      <c r="BX1902" s="52"/>
      <c r="BY1902" s="52"/>
      <c r="BZ1902" s="52"/>
      <c r="CA1902" s="52"/>
      <c r="CB1902" s="52"/>
      <c r="CC1902" s="52"/>
      <c r="CD1902" s="52"/>
      <c r="CE1902" s="52"/>
      <c r="CF1902" s="52"/>
      <c r="CG1902" s="52"/>
      <c r="CH1902" s="52"/>
      <c r="CI1902" s="52"/>
      <c r="CJ1902" s="52"/>
      <c r="CK1902" s="52"/>
      <c r="CL1902" s="52"/>
      <c r="CM1902" s="52"/>
      <c r="CN1902" s="52"/>
      <c r="CO1902" s="52"/>
      <c r="CP1902" s="52"/>
      <c r="CQ1902" s="52"/>
      <c r="CR1902" s="52"/>
      <c r="CS1902" s="52"/>
      <c r="CT1902" s="52"/>
      <c r="CU1902" s="52"/>
      <c r="CV1902" s="52"/>
      <c r="CW1902" s="52"/>
      <c r="CX1902" s="52"/>
      <c r="CY1902" s="52"/>
      <c r="CZ1902" s="52"/>
      <c r="DA1902" s="52"/>
      <c r="DB1902" s="52"/>
      <c r="DC1902" s="52"/>
      <c r="DD1902" s="52"/>
      <c r="DE1902" s="52"/>
      <c r="DF1902" s="52"/>
      <c r="DG1902" s="52"/>
      <c r="DH1902" s="52"/>
      <c r="DI1902" s="52"/>
      <c r="DJ1902" s="52"/>
      <c r="DK1902" s="52"/>
      <c r="DL1902" s="52"/>
      <c r="DM1902" s="52"/>
      <c r="DN1902" s="52"/>
      <c r="DO1902" s="52"/>
      <c r="DP1902" s="52"/>
      <c r="DQ1902" s="52"/>
      <c r="DR1902" s="52"/>
      <c r="DS1902" s="52"/>
      <c r="DT1902" s="52"/>
      <c r="DU1902" s="52"/>
      <c r="DV1902" s="52"/>
      <c r="DW1902" s="52"/>
      <c r="DX1902" s="52"/>
      <c r="DY1902" s="52"/>
    </row>
    <row r="1903" spans="1:129" ht="15.75" x14ac:dyDescent="0.25">
      <c r="A1903" s="38" t="s">
        <v>81</v>
      </c>
      <c r="B1903" s="39">
        <f>B1865+B1847+B1828+B1810+B1792+B1774+B1756+B1901</f>
        <v>25100</v>
      </c>
      <c r="C1903" s="39"/>
      <c r="D1903" s="39">
        <f>D1865+D1847+D1828+D1810+D1792+D1774+D1756+D1901</f>
        <v>10053.700000000001</v>
      </c>
      <c r="E1903" s="39"/>
      <c r="F1903" s="39">
        <f>F1865+F1828+F1810+F1774+F1756</f>
        <v>5046.3</v>
      </c>
      <c r="G1903" s="38"/>
      <c r="H1903" s="38"/>
      <c r="I1903" s="52"/>
      <c r="J1903" s="103"/>
      <c r="K1903" s="55"/>
      <c r="L1903" s="52"/>
      <c r="M1903" s="55"/>
      <c r="N1903" s="52"/>
      <c r="O1903" s="52"/>
      <c r="P1903" s="95"/>
      <c r="Q1903" s="52"/>
      <c r="R1903" s="52"/>
      <c r="S1903" s="52"/>
      <c r="T1903" s="52"/>
      <c r="U1903" s="52"/>
      <c r="V1903" s="52"/>
      <c r="W1903" s="52"/>
      <c r="X1903" s="52"/>
      <c r="Y1903" s="52"/>
      <c r="Z1903" s="52"/>
      <c r="AA1903" s="52"/>
      <c r="AB1903" s="52"/>
      <c r="AC1903" s="52"/>
      <c r="AD1903" s="52"/>
      <c r="AE1903" s="52"/>
      <c r="AF1903" s="52"/>
      <c r="AG1903" s="52"/>
      <c r="AH1903" s="52"/>
      <c r="AI1903" s="52"/>
      <c r="AJ1903" s="52"/>
      <c r="AK1903" s="52"/>
      <c r="AL1903" s="52"/>
      <c r="AM1903" s="52"/>
      <c r="AN1903" s="52"/>
      <c r="AO1903" s="52"/>
      <c r="AP1903" s="52"/>
      <c r="AQ1903" s="52"/>
      <c r="AR1903" s="52"/>
      <c r="AS1903" s="52"/>
      <c r="AT1903" s="52"/>
      <c r="AU1903" s="52"/>
      <c r="AV1903" s="52"/>
      <c r="AW1903" s="52"/>
      <c r="AX1903" s="52"/>
      <c r="AY1903" s="52"/>
      <c r="AZ1903" s="52"/>
      <c r="BA1903" s="52"/>
      <c r="BB1903" s="52"/>
      <c r="BC1903" s="52"/>
      <c r="BD1903" s="52"/>
      <c r="BE1903" s="52"/>
      <c r="BF1903" s="52"/>
      <c r="BG1903" s="52"/>
      <c r="BH1903" s="52"/>
      <c r="BI1903" s="52"/>
      <c r="BJ1903" s="52"/>
      <c r="BK1903" s="52"/>
      <c r="BL1903" s="52"/>
      <c r="BM1903" s="52"/>
      <c r="BN1903" s="52"/>
      <c r="BO1903" s="52"/>
      <c r="BP1903" s="52"/>
      <c r="BQ1903" s="52"/>
      <c r="BR1903" s="52"/>
      <c r="BS1903" s="52"/>
      <c r="BT1903" s="52"/>
      <c r="BU1903" s="52"/>
      <c r="BV1903" s="52"/>
      <c r="BW1903" s="52"/>
      <c r="BX1903" s="52"/>
      <c r="BY1903" s="52"/>
      <c r="BZ1903" s="52"/>
      <c r="CA1903" s="52"/>
      <c r="CB1903" s="52"/>
      <c r="CC1903" s="52"/>
      <c r="CD1903" s="52"/>
      <c r="CE1903" s="52"/>
      <c r="CF1903" s="52"/>
      <c r="CG1903" s="52"/>
      <c r="CH1903" s="52"/>
      <c r="CI1903" s="52"/>
      <c r="CJ1903" s="52"/>
      <c r="CK1903" s="52"/>
      <c r="CL1903" s="52"/>
      <c r="CM1903" s="52"/>
      <c r="CN1903" s="52"/>
      <c r="CO1903" s="52"/>
      <c r="CP1903" s="52"/>
      <c r="CQ1903" s="52"/>
      <c r="CR1903" s="52"/>
      <c r="CS1903" s="52"/>
      <c r="CT1903" s="52"/>
      <c r="CU1903" s="52"/>
      <c r="CV1903" s="52"/>
      <c r="CW1903" s="52"/>
      <c r="CX1903" s="52"/>
      <c r="CY1903" s="52"/>
      <c r="CZ1903" s="52"/>
      <c r="DA1903" s="52"/>
      <c r="DB1903" s="52"/>
      <c r="DC1903" s="52"/>
      <c r="DD1903" s="52"/>
      <c r="DE1903" s="52"/>
      <c r="DF1903" s="52"/>
      <c r="DG1903" s="52"/>
      <c r="DH1903" s="52"/>
      <c r="DI1903" s="52"/>
      <c r="DJ1903" s="52"/>
      <c r="DK1903" s="52"/>
      <c r="DL1903" s="52"/>
      <c r="DM1903" s="52"/>
      <c r="DN1903" s="52"/>
      <c r="DO1903" s="52"/>
      <c r="DP1903" s="52"/>
      <c r="DQ1903" s="52"/>
      <c r="DR1903" s="52"/>
      <c r="DS1903" s="52"/>
      <c r="DT1903" s="52"/>
      <c r="DU1903" s="52"/>
      <c r="DV1903" s="52"/>
      <c r="DW1903" s="52"/>
      <c r="DX1903" s="52"/>
      <c r="DY1903" s="52"/>
    </row>
    <row r="1904" spans="1:129" ht="31.5" x14ac:dyDescent="0.25">
      <c r="A1904" s="45" t="s">
        <v>88</v>
      </c>
      <c r="B1904" s="46">
        <f>B1903+B1735+B1186</f>
        <v>11608800</v>
      </c>
      <c r="C1904" s="46"/>
      <c r="D1904" s="46">
        <f>D1903+D1735+D1186</f>
        <v>7193679.0099999998</v>
      </c>
      <c r="E1904" s="47"/>
      <c r="F1904" s="47"/>
      <c r="G1904" s="47"/>
      <c r="H1904" s="47"/>
      <c r="I1904" s="52"/>
      <c r="J1904" s="103"/>
      <c r="K1904" s="55"/>
      <c r="L1904" s="52"/>
      <c r="M1904" s="55"/>
      <c r="N1904" s="52"/>
      <c r="O1904" s="52"/>
      <c r="P1904" s="95"/>
      <c r="Q1904" s="52"/>
      <c r="R1904" s="52"/>
      <c r="S1904" s="52"/>
      <c r="T1904" s="52"/>
      <c r="U1904" s="52"/>
      <c r="V1904" s="52"/>
      <c r="W1904" s="52"/>
      <c r="X1904" s="52"/>
      <c r="Y1904" s="52"/>
      <c r="Z1904" s="52"/>
      <c r="AA1904" s="52"/>
      <c r="AB1904" s="52"/>
      <c r="AC1904" s="52"/>
      <c r="AD1904" s="52"/>
      <c r="AE1904" s="52"/>
      <c r="AF1904" s="52"/>
      <c r="AG1904" s="52"/>
      <c r="AH1904" s="52"/>
      <c r="AI1904" s="52"/>
      <c r="AJ1904" s="52"/>
      <c r="AK1904" s="52"/>
      <c r="AL1904" s="52"/>
      <c r="AM1904" s="52"/>
      <c r="AN1904" s="52"/>
      <c r="AO1904" s="52"/>
      <c r="AP1904" s="52"/>
      <c r="AQ1904" s="52"/>
      <c r="AR1904" s="52"/>
      <c r="AS1904" s="52"/>
      <c r="AT1904" s="52"/>
      <c r="AU1904" s="52"/>
      <c r="AV1904" s="52"/>
      <c r="AW1904" s="52"/>
      <c r="AX1904" s="52"/>
      <c r="AY1904" s="52"/>
      <c r="AZ1904" s="52"/>
      <c r="BA1904" s="52"/>
      <c r="BB1904" s="52"/>
      <c r="BC1904" s="52"/>
      <c r="BD1904" s="52"/>
      <c r="BE1904" s="52"/>
      <c r="BF1904" s="52"/>
      <c r="BG1904" s="52"/>
      <c r="BH1904" s="52"/>
      <c r="BI1904" s="52"/>
      <c r="BJ1904" s="52"/>
      <c r="BK1904" s="52"/>
      <c r="BL1904" s="52"/>
      <c r="BM1904" s="52"/>
      <c r="BN1904" s="52"/>
      <c r="BO1904" s="52"/>
      <c r="BP1904" s="52"/>
      <c r="BQ1904" s="52"/>
      <c r="BR1904" s="52"/>
      <c r="BS1904" s="52"/>
      <c r="BT1904" s="52"/>
      <c r="BU1904" s="52"/>
      <c r="BV1904" s="52"/>
      <c r="BW1904" s="52"/>
      <c r="BX1904" s="52"/>
      <c r="BY1904" s="52"/>
      <c r="BZ1904" s="52"/>
      <c r="CA1904" s="52"/>
      <c r="CB1904" s="52"/>
      <c r="CC1904" s="52"/>
      <c r="CD1904" s="52"/>
      <c r="CE1904" s="52"/>
      <c r="CF1904" s="52"/>
      <c r="CG1904" s="52"/>
      <c r="CH1904" s="52"/>
      <c r="CI1904" s="52"/>
      <c r="CJ1904" s="52"/>
      <c r="CK1904" s="52"/>
      <c r="CL1904" s="52"/>
      <c r="CM1904" s="52"/>
      <c r="CN1904" s="52"/>
      <c r="CO1904" s="52"/>
      <c r="CP1904" s="52"/>
      <c r="CQ1904" s="52"/>
      <c r="CR1904" s="52"/>
      <c r="CS1904" s="52"/>
      <c r="CT1904" s="52"/>
      <c r="CU1904" s="52"/>
      <c r="CV1904" s="52"/>
      <c r="CW1904" s="52"/>
      <c r="CX1904" s="52"/>
      <c r="CY1904" s="52"/>
      <c r="CZ1904" s="52"/>
      <c r="DA1904" s="52"/>
      <c r="DB1904" s="52"/>
      <c r="DC1904" s="52"/>
      <c r="DD1904" s="52"/>
      <c r="DE1904" s="52"/>
      <c r="DF1904" s="52"/>
      <c r="DG1904" s="52"/>
      <c r="DH1904" s="52"/>
      <c r="DI1904" s="52"/>
      <c r="DJ1904" s="52"/>
      <c r="DK1904" s="52"/>
      <c r="DL1904" s="52"/>
      <c r="DM1904" s="52"/>
      <c r="DN1904" s="52"/>
      <c r="DO1904" s="52"/>
      <c r="DP1904" s="52"/>
      <c r="DQ1904" s="52"/>
      <c r="DR1904" s="52"/>
      <c r="DS1904" s="52"/>
      <c r="DT1904" s="52"/>
      <c r="DU1904" s="52"/>
      <c r="DV1904" s="52"/>
      <c r="DW1904" s="52"/>
      <c r="DX1904" s="52"/>
      <c r="DY1904" s="52"/>
    </row>
    <row r="1905" spans="1:129" x14ac:dyDescent="0.25">
      <c r="I1905" s="52"/>
      <c r="J1905" s="103"/>
      <c r="K1905" s="55"/>
      <c r="L1905" s="52"/>
      <c r="M1905" s="55"/>
      <c r="N1905" s="52"/>
      <c r="O1905" s="52"/>
      <c r="P1905" s="95"/>
      <c r="Q1905" s="52"/>
      <c r="R1905" s="52"/>
      <c r="S1905" s="52"/>
      <c r="T1905" s="52"/>
      <c r="U1905" s="52"/>
      <c r="V1905" s="52"/>
      <c r="W1905" s="52"/>
      <c r="X1905" s="52"/>
      <c r="Y1905" s="52"/>
      <c r="Z1905" s="52"/>
      <c r="AA1905" s="52"/>
      <c r="AB1905" s="52"/>
      <c r="AC1905" s="52"/>
      <c r="AD1905" s="52"/>
      <c r="AE1905" s="52"/>
      <c r="AF1905" s="52"/>
      <c r="AG1905" s="52"/>
      <c r="AH1905" s="52"/>
      <c r="AI1905" s="52"/>
      <c r="AJ1905" s="52"/>
      <c r="AK1905" s="52"/>
      <c r="AL1905" s="52"/>
      <c r="AM1905" s="52"/>
      <c r="AN1905" s="52"/>
      <c r="AO1905" s="52"/>
      <c r="AP1905" s="52"/>
      <c r="AQ1905" s="52"/>
      <c r="AR1905" s="52"/>
      <c r="AS1905" s="52"/>
      <c r="AT1905" s="52"/>
      <c r="AU1905" s="52"/>
      <c r="AV1905" s="52"/>
      <c r="AW1905" s="52"/>
      <c r="AX1905" s="52"/>
      <c r="AY1905" s="52"/>
      <c r="AZ1905" s="52"/>
      <c r="BA1905" s="52"/>
      <c r="BB1905" s="52"/>
      <c r="BC1905" s="52"/>
      <c r="BD1905" s="52"/>
      <c r="BE1905" s="52"/>
      <c r="BF1905" s="52"/>
      <c r="BG1905" s="52"/>
      <c r="BH1905" s="52"/>
      <c r="BI1905" s="52"/>
      <c r="BJ1905" s="52"/>
      <c r="BK1905" s="52"/>
      <c r="BL1905" s="52"/>
      <c r="BM1905" s="52"/>
      <c r="BN1905" s="52"/>
      <c r="BO1905" s="52"/>
      <c r="BP1905" s="52"/>
      <c r="BQ1905" s="52"/>
      <c r="BR1905" s="52"/>
      <c r="BS1905" s="52"/>
      <c r="BT1905" s="52"/>
      <c r="BU1905" s="52"/>
      <c r="BV1905" s="52"/>
      <c r="BW1905" s="52"/>
      <c r="BX1905" s="52"/>
      <c r="BY1905" s="52"/>
      <c r="BZ1905" s="52"/>
      <c r="CA1905" s="52"/>
      <c r="CB1905" s="52"/>
      <c r="CC1905" s="52"/>
      <c r="CD1905" s="52"/>
      <c r="CE1905" s="52"/>
      <c r="CF1905" s="52"/>
      <c r="CG1905" s="52"/>
      <c r="CH1905" s="52"/>
      <c r="CI1905" s="52"/>
      <c r="CJ1905" s="52"/>
      <c r="CK1905" s="52"/>
      <c r="CL1905" s="52"/>
      <c r="CM1905" s="52"/>
      <c r="CN1905" s="52"/>
      <c r="CO1905" s="52"/>
      <c r="CP1905" s="52"/>
      <c r="CQ1905" s="52"/>
      <c r="CR1905" s="52"/>
      <c r="CS1905" s="52"/>
      <c r="CT1905" s="52"/>
      <c r="CU1905" s="52"/>
      <c r="CV1905" s="52"/>
      <c r="CW1905" s="52"/>
      <c r="CX1905" s="52"/>
      <c r="CY1905" s="52"/>
      <c r="CZ1905" s="52"/>
      <c r="DA1905" s="52"/>
      <c r="DB1905" s="52"/>
      <c r="DC1905" s="52"/>
      <c r="DD1905" s="52"/>
      <c r="DE1905" s="52"/>
      <c r="DF1905" s="52"/>
      <c r="DG1905" s="52"/>
      <c r="DH1905" s="52"/>
      <c r="DI1905" s="52"/>
      <c r="DJ1905" s="52"/>
      <c r="DK1905" s="52"/>
      <c r="DL1905" s="52"/>
      <c r="DM1905" s="52"/>
      <c r="DN1905" s="52"/>
      <c r="DO1905" s="52"/>
      <c r="DP1905" s="52"/>
      <c r="DQ1905" s="52"/>
      <c r="DR1905" s="52"/>
      <c r="DS1905" s="52"/>
      <c r="DT1905" s="52"/>
      <c r="DU1905" s="52"/>
      <c r="DV1905" s="52"/>
      <c r="DW1905" s="52"/>
      <c r="DX1905" s="52"/>
      <c r="DY1905" s="52"/>
    </row>
    <row r="1906" spans="1:129" x14ac:dyDescent="0.25">
      <c r="B1906" s="33"/>
      <c r="D1906" s="5"/>
      <c r="I1906" s="52"/>
      <c r="J1906" s="103"/>
      <c r="K1906" s="55"/>
      <c r="L1906" s="52"/>
      <c r="M1906" s="55"/>
      <c r="N1906" s="52"/>
      <c r="O1906" s="52"/>
      <c r="P1906" s="95"/>
      <c r="Q1906" s="52"/>
      <c r="R1906" s="52"/>
      <c r="S1906" s="52"/>
      <c r="T1906" s="52"/>
      <c r="U1906" s="52"/>
      <c r="V1906" s="52"/>
      <c r="W1906" s="52"/>
      <c r="X1906" s="52"/>
      <c r="Y1906" s="52"/>
      <c r="Z1906" s="52"/>
      <c r="AA1906" s="52"/>
      <c r="AB1906" s="52"/>
      <c r="AC1906" s="52"/>
      <c r="AD1906" s="52"/>
      <c r="AE1906" s="52"/>
      <c r="AF1906" s="52"/>
      <c r="AG1906" s="52"/>
      <c r="AH1906" s="52"/>
      <c r="AI1906" s="52"/>
      <c r="AJ1906" s="52"/>
      <c r="AK1906" s="52"/>
      <c r="AL1906" s="52"/>
      <c r="AM1906" s="52"/>
      <c r="AN1906" s="52"/>
      <c r="AO1906" s="52"/>
      <c r="AP1906" s="52"/>
      <c r="AQ1906" s="52"/>
      <c r="AR1906" s="52"/>
      <c r="AS1906" s="52"/>
      <c r="AT1906" s="52"/>
      <c r="AU1906" s="52"/>
      <c r="AV1906" s="52"/>
      <c r="AW1906" s="52"/>
      <c r="AX1906" s="52"/>
      <c r="AY1906" s="52"/>
      <c r="AZ1906" s="52"/>
      <c r="BA1906" s="52"/>
      <c r="BB1906" s="52"/>
      <c r="BC1906" s="52"/>
      <c r="BD1906" s="52"/>
      <c r="BE1906" s="52"/>
      <c r="BF1906" s="52"/>
      <c r="BG1906" s="52"/>
      <c r="BH1906" s="52"/>
      <c r="BI1906" s="52"/>
      <c r="BJ1906" s="52"/>
      <c r="BK1906" s="52"/>
      <c r="BL1906" s="52"/>
      <c r="BM1906" s="52"/>
      <c r="BN1906" s="52"/>
      <c r="BO1906" s="52"/>
      <c r="BP1906" s="52"/>
      <c r="BQ1906" s="52"/>
      <c r="BR1906" s="52"/>
      <c r="BS1906" s="52"/>
      <c r="BT1906" s="52"/>
      <c r="BU1906" s="52"/>
      <c r="BV1906" s="52"/>
      <c r="BW1906" s="52"/>
      <c r="BX1906" s="52"/>
      <c r="BY1906" s="52"/>
      <c r="BZ1906" s="52"/>
      <c r="CA1906" s="52"/>
      <c r="CB1906" s="52"/>
      <c r="CC1906" s="52"/>
      <c r="CD1906" s="52"/>
      <c r="CE1906" s="52"/>
      <c r="CF1906" s="52"/>
      <c r="CG1906" s="52"/>
      <c r="CH1906" s="52"/>
      <c r="CI1906" s="52"/>
      <c r="CJ1906" s="52"/>
      <c r="CK1906" s="52"/>
      <c r="CL1906" s="52"/>
      <c r="CM1906" s="52"/>
      <c r="CN1906" s="52"/>
      <c r="CO1906" s="52"/>
      <c r="CP1906" s="52"/>
      <c r="CQ1906" s="52"/>
      <c r="CR1906" s="52"/>
      <c r="CS1906" s="52"/>
      <c r="CT1906" s="52"/>
      <c r="CU1906" s="52"/>
      <c r="CV1906" s="52"/>
      <c r="CW1906" s="52"/>
      <c r="CX1906" s="52"/>
      <c r="CY1906" s="52"/>
      <c r="CZ1906" s="52"/>
      <c r="DA1906" s="52"/>
      <c r="DB1906" s="52"/>
      <c r="DC1906" s="52"/>
      <c r="DD1906" s="52"/>
      <c r="DE1906" s="52"/>
      <c r="DF1906" s="52"/>
      <c r="DG1906" s="52"/>
      <c r="DH1906" s="52"/>
      <c r="DI1906" s="52"/>
      <c r="DJ1906" s="52"/>
      <c r="DK1906" s="52"/>
      <c r="DL1906" s="52"/>
      <c r="DM1906" s="52"/>
      <c r="DN1906" s="52"/>
      <c r="DO1906" s="52"/>
      <c r="DP1906" s="52"/>
      <c r="DQ1906" s="52"/>
      <c r="DR1906" s="52"/>
      <c r="DS1906" s="52"/>
      <c r="DT1906" s="52"/>
      <c r="DU1906" s="52"/>
      <c r="DV1906" s="52"/>
      <c r="DW1906" s="52"/>
      <c r="DX1906" s="52"/>
      <c r="DY1906" s="52"/>
    </row>
    <row r="1907" spans="1:129" x14ac:dyDescent="0.25">
      <c r="I1907" s="52"/>
      <c r="J1907" s="103"/>
      <c r="K1907" s="55"/>
      <c r="L1907" s="52"/>
      <c r="M1907" s="55"/>
      <c r="N1907" s="52"/>
      <c r="O1907" s="52"/>
      <c r="P1907" s="95"/>
      <c r="Q1907" s="52"/>
      <c r="R1907" s="52"/>
      <c r="S1907" s="52"/>
      <c r="T1907" s="52"/>
      <c r="U1907" s="52"/>
      <c r="V1907" s="52"/>
      <c r="W1907" s="52"/>
      <c r="X1907" s="52"/>
      <c r="Y1907" s="52"/>
      <c r="Z1907" s="52"/>
      <c r="AA1907" s="52"/>
      <c r="AB1907" s="52"/>
      <c r="AC1907" s="52"/>
      <c r="AD1907" s="52"/>
      <c r="AE1907" s="52"/>
      <c r="AF1907" s="52"/>
      <c r="AG1907" s="52"/>
      <c r="AH1907" s="52"/>
      <c r="AI1907" s="52"/>
      <c r="AJ1907" s="52"/>
      <c r="AK1907" s="52"/>
      <c r="AL1907" s="52"/>
      <c r="AM1907" s="52"/>
      <c r="AN1907" s="52"/>
      <c r="AO1907" s="52"/>
      <c r="AP1907" s="52"/>
      <c r="AQ1907" s="52"/>
      <c r="AR1907" s="52"/>
      <c r="AS1907" s="52"/>
      <c r="AT1907" s="52"/>
      <c r="AU1907" s="52"/>
      <c r="AV1907" s="52"/>
      <c r="AW1907" s="52"/>
      <c r="AX1907" s="52"/>
      <c r="AY1907" s="52"/>
      <c r="AZ1907" s="52"/>
      <c r="BA1907" s="52"/>
      <c r="BB1907" s="52"/>
      <c r="BC1907" s="52"/>
      <c r="BD1907" s="52"/>
      <c r="BE1907" s="52"/>
      <c r="BF1907" s="52"/>
      <c r="BG1907" s="52"/>
      <c r="BH1907" s="52"/>
      <c r="BI1907" s="52"/>
      <c r="BJ1907" s="52"/>
      <c r="BK1907" s="52"/>
      <c r="BL1907" s="52"/>
      <c r="BM1907" s="52"/>
      <c r="BN1907" s="52"/>
      <c r="BO1907" s="52"/>
      <c r="BP1907" s="52"/>
      <c r="BQ1907" s="52"/>
      <c r="BR1907" s="52"/>
      <c r="BS1907" s="52"/>
      <c r="BT1907" s="52"/>
      <c r="BU1907" s="52"/>
      <c r="BV1907" s="52"/>
      <c r="BW1907" s="52"/>
      <c r="BX1907" s="52"/>
      <c r="BY1907" s="52"/>
      <c r="BZ1907" s="52"/>
      <c r="CA1907" s="52"/>
      <c r="CB1907" s="52"/>
      <c r="CC1907" s="52"/>
      <c r="CD1907" s="52"/>
      <c r="CE1907" s="52"/>
      <c r="CF1907" s="52"/>
      <c r="CG1907" s="52"/>
      <c r="CH1907" s="52"/>
      <c r="CI1907" s="52"/>
      <c r="CJ1907" s="52"/>
      <c r="CK1907" s="52"/>
      <c r="CL1907" s="52"/>
      <c r="CM1907" s="52"/>
      <c r="CN1907" s="52"/>
      <c r="CO1907" s="52"/>
      <c r="CP1907" s="52"/>
      <c r="CQ1907" s="52"/>
      <c r="CR1907" s="52"/>
      <c r="CS1907" s="52"/>
      <c r="CT1907" s="52"/>
      <c r="CU1907" s="52"/>
      <c r="CV1907" s="52"/>
      <c r="CW1907" s="52"/>
      <c r="CX1907" s="52"/>
      <c r="CY1907" s="52"/>
      <c r="CZ1907" s="52"/>
      <c r="DA1907" s="52"/>
      <c r="DB1907" s="52"/>
      <c r="DC1907" s="52"/>
      <c r="DD1907" s="52"/>
      <c r="DE1907" s="52"/>
      <c r="DF1907" s="52"/>
      <c r="DG1907" s="52"/>
      <c r="DH1907" s="52"/>
      <c r="DI1907" s="52"/>
      <c r="DJ1907" s="52"/>
      <c r="DK1907" s="52"/>
      <c r="DL1907" s="52"/>
      <c r="DM1907" s="52"/>
      <c r="DN1907" s="52"/>
      <c r="DO1907" s="52"/>
      <c r="DP1907" s="52"/>
      <c r="DQ1907" s="52"/>
      <c r="DR1907" s="52"/>
      <c r="DS1907" s="52"/>
      <c r="DT1907" s="52"/>
      <c r="DU1907" s="52"/>
      <c r="DV1907" s="52"/>
      <c r="DW1907" s="52"/>
      <c r="DX1907" s="52"/>
      <c r="DY1907" s="52"/>
    </row>
    <row r="1908" spans="1:129" x14ac:dyDescent="0.25">
      <c r="I1908" s="52"/>
      <c r="J1908" s="103"/>
      <c r="K1908" s="55"/>
      <c r="L1908" s="52"/>
      <c r="M1908" s="55"/>
      <c r="N1908" s="52"/>
      <c r="O1908" s="52"/>
      <c r="P1908" s="95"/>
      <c r="Q1908" s="52"/>
      <c r="R1908" s="52"/>
      <c r="S1908" s="52"/>
      <c r="T1908" s="52"/>
      <c r="U1908" s="52"/>
      <c r="V1908" s="52"/>
      <c r="W1908" s="52"/>
      <c r="X1908" s="52"/>
      <c r="Y1908" s="52"/>
      <c r="Z1908" s="52"/>
      <c r="AA1908" s="52"/>
      <c r="AB1908" s="52"/>
      <c r="AC1908" s="52"/>
      <c r="AD1908" s="52"/>
      <c r="AE1908" s="52"/>
      <c r="AF1908" s="52"/>
      <c r="AG1908" s="52"/>
      <c r="AH1908" s="52"/>
      <c r="AI1908" s="52"/>
      <c r="AJ1908" s="52"/>
      <c r="AK1908" s="52"/>
      <c r="AL1908" s="52"/>
      <c r="AM1908" s="52"/>
      <c r="AN1908" s="52"/>
      <c r="AO1908" s="52"/>
      <c r="AP1908" s="52"/>
      <c r="AQ1908" s="52"/>
      <c r="AR1908" s="52"/>
      <c r="AS1908" s="52"/>
      <c r="AT1908" s="52"/>
      <c r="AU1908" s="52"/>
      <c r="AV1908" s="52"/>
      <c r="AW1908" s="52"/>
      <c r="AX1908" s="52"/>
      <c r="AY1908" s="52"/>
      <c r="AZ1908" s="52"/>
      <c r="BA1908" s="52"/>
      <c r="BB1908" s="52"/>
      <c r="BC1908" s="52"/>
      <c r="BD1908" s="52"/>
      <c r="BE1908" s="52"/>
      <c r="BF1908" s="52"/>
      <c r="BG1908" s="52"/>
      <c r="BH1908" s="52"/>
      <c r="BI1908" s="52"/>
      <c r="BJ1908" s="52"/>
      <c r="BK1908" s="52"/>
      <c r="BL1908" s="52"/>
      <c r="BM1908" s="52"/>
      <c r="BN1908" s="52"/>
      <c r="BO1908" s="52"/>
      <c r="BP1908" s="52"/>
      <c r="BQ1908" s="52"/>
      <c r="BR1908" s="52"/>
      <c r="BS1908" s="52"/>
      <c r="BT1908" s="52"/>
      <c r="BU1908" s="52"/>
      <c r="BV1908" s="52"/>
      <c r="BW1908" s="52"/>
      <c r="BX1908" s="52"/>
      <c r="BY1908" s="52"/>
      <c r="BZ1908" s="52"/>
      <c r="CA1908" s="52"/>
      <c r="CB1908" s="52"/>
      <c r="CC1908" s="52"/>
      <c r="CD1908" s="52"/>
      <c r="CE1908" s="52"/>
      <c r="CF1908" s="52"/>
      <c r="CG1908" s="52"/>
      <c r="CH1908" s="52"/>
      <c r="CI1908" s="52"/>
      <c r="CJ1908" s="52"/>
      <c r="CK1908" s="52"/>
      <c r="CL1908" s="52"/>
      <c r="CM1908" s="52"/>
      <c r="CN1908" s="52"/>
      <c r="CO1908" s="52"/>
      <c r="CP1908" s="52"/>
      <c r="CQ1908" s="52"/>
      <c r="CR1908" s="52"/>
      <c r="CS1908" s="52"/>
      <c r="CT1908" s="52"/>
      <c r="CU1908" s="52"/>
      <c r="CV1908" s="52"/>
      <c r="CW1908" s="52"/>
      <c r="CX1908" s="52"/>
      <c r="CY1908" s="52"/>
      <c r="CZ1908" s="52"/>
      <c r="DA1908" s="52"/>
      <c r="DB1908" s="52"/>
      <c r="DC1908" s="52"/>
      <c r="DD1908" s="52"/>
      <c r="DE1908" s="52"/>
      <c r="DF1908" s="52"/>
      <c r="DG1908" s="52"/>
      <c r="DH1908" s="52"/>
      <c r="DI1908" s="52"/>
      <c r="DJ1908" s="52"/>
      <c r="DK1908" s="52"/>
      <c r="DL1908" s="52"/>
      <c r="DM1908" s="52"/>
      <c r="DN1908" s="52"/>
      <c r="DO1908" s="52"/>
      <c r="DP1908" s="52"/>
      <c r="DQ1908" s="52"/>
      <c r="DR1908" s="52"/>
      <c r="DS1908" s="52"/>
      <c r="DT1908" s="52"/>
      <c r="DU1908" s="52"/>
      <c r="DV1908" s="52"/>
      <c r="DW1908" s="52"/>
      <c r="DX1908" s="52"/>
      <c r="DY1908" s="52"/>
    </row>
    <row r="1909" spans="1:129" x14ac:dyDescent="0.25">
      <c r="I1909" s="52"/>
      <c r="J1909" s="103"/>
      <c r="K1909" s="55"/>
      <c r="L1909" s="52"/>
      <c r="M1909" s="55"/>
      <c r="N1909" s="52"/>
      <c r="O1909" s="52"/>
      <c r="P1909" s="95"/>
      <c r="Q1909" s="52"/>
      <c r="R1909" s="52"/>
      <c r="S1909" s="52"/>
      <c r="T1909" s="52"/>
      <c r="U1909" s="52"/>
      <c r="V1909" s="52"/>
      <c r="W1909" s="52"/>
      <c r="X1909" s="52"/>
      <c r="Y1909" s="52"/>
      <c r="Z1909" s="52"/>
      <c r="AA1909" s="52"/>
      <c r="AB1909" s="52"/>
      <c r="AC1909" s="52"/>
      <c r="AD1909" s="52"/>
      <c r="AE1909" s="52"/>
      <c r="AF1909" s="52"/>
      <c r="AG1909" s="52"/>
      <c r="AH1909" s="52"/>
      <c r="AI1909" s="52"/>
      <c r="AJ1909" s="52"/>
      <c r="AK1909" s="52"/>
      <c r="AL1909" s="52"/>
      <c r="AM1909" s="52"/>
      <c r="AN1909" s="52"/>
      <c r="AO1909" s="52"/>
      <c r="AP1909" s="52"/>
      <c r="AQ1909" s="52"/>
      <c r="AR1909" s="52"/>
      <c r="AS1909" s="52"/>
      <c r="AT1909" s="52"/>
      <c r="AU1909" s="52"/>
      <c r="AV1909" s="52"/>
      <c r="AW1909" s="52"/>
      <c r="AX1909" s="52"/>
      <c r="AY1909" s="52"/>
      <c r="AZ1909" s="52"/>
      <c r="BA1909" s="52"/>
      <c r="BB1909" s="52"/>
      <c r="BC1909" s="52"/>
      <c r="BD1909" s="52"/>
      <c r="BE1909" s="52"/>
      <c r="BF1909" s="52"/>
      <c r="BG1909" s="52"/>
      <c r="BH1909" s="52"/>
      <c r="BI1909" s="52"/>
      <c r="BJ1909" s="52"/>
      <c r="BK1909" s="52"/>
      <c r="BL1909" s="52"/>
      <c r="BM1909" s="52"/>
      <c r="BN1909" s="52"/>
      <c r="BO1909" s="52"/>
      <c r="BP1909" s="52"/>
      <c r="BQ1909" s="52"/>
      <c r="BR1909" s="52"/>
      <c r="BS1909" s="52"/>
      <c r="BT1909" s="52"/>
      <c r="BU1909" s="52"/>
      <c r="BV1909" s="52"/>
      <c r="BW1909" s="52"/>
      <c r="BX1909" s="52"/>
      <c r="BY1909" s="52"/>
      <c r="BZ1909" s="52"/>
      <c r="CA1909" s="52"/>
      <c r="CB1909" s="52"/>
      <c r="CC1909" s="52"/>
      <c r="CD1909" s="52"/>
      <c r="CE1909" s="52"/>
      <c r="CF1909" s="52"/>
      <c r="CG1909" s="52"/>
      <c r="CH1909" s="52"/>
      <c r="CI1909" s="52"/>
      <c r="CJ1909" s="52"/>
      <c r="CK1909" s="52"/>
      <c r="CL1909" s="52"/>
      <c r="CM1909" s="52"/>
      <c r="CN1909" s="52"/>
      <c r="CO1909" s="52"/>
      <c r="CP1909" s="52"/>
      <c r="CQ1909" s="52"/>
      <c r="CR1909" s="52"/>
      <c r="CS1909" s="52"/>
      <c r="CT1909" s="52"/>
      <c r="CU1909" s="52"/>
      <c r="CV1909" s="52"/>
      <c r="CW1909" s="52"/>
      <c r="CX1909" s="52"/>
      <c r="CY1909" s="52"/>
      <c r="CZ1909" s="52"/>
      <c r="DA1909" s="52"/>
      <c r="DB1909" s="52"/>
      <c r="DC1909" s="52"/>
      <c r="DD1909" s="52"/>
      <c r="DE1909" s="52"/>
      <c r="DF1909" s="52"/>
      <c r="DG1909" s="52"/>
      <c r="DH1909" s="52"/>
      <c r="DI1909" s="52"/>
      <c r="DJ1909" s="52"/>
      <c r="DK1909" s="52"/>
      <c r="DL1909" s="52"/>
      <c r="DM1909" s="52"/>
      <c r="DN1909" s="52"/>
      <c r="DO1909" s="52"/>
      <c r="DP1909" s="52"/>
      <c r="DQ1909" s="52"/>
      <c r="DR1909" s="52"/>
      <c r="DS1909" s="52"/>
      <c r="DT1909" s="52"/>
      <c r="DU1909" s="52"/>
      <c r="DV1909" s="52"/>
      <c r="DW1909" s="52"/>
      <c r="DX1909" s="52"/>
      <c r="DY1909" s="52"/>
    </row>
    <row r="1910" spans="1:129" x14ac:dyDescent="0.25">
      <c r="A1910" s="110"/>
      <c r="B1910" s="110"/>
      <c r="C1910" s="110"/>
      <c r="D1910" s="110"/>
      <c r="E1910" s="110"/>
      <c r="F1910" s="110"/>
      <c r="G1910" s="110"/>
      <c r="H1910" s="110"/>
      <c r="I1910" s="52"/>
      <c r="J1910" s="103"/>
      <c r="K1910" s="55"/>
      <c r="L1910" s="52"/>
      <c r="M1910" s="55"/>
      <c r="N1910" s="52"/>
      <c r="O1910" s="52"/>
      <c r="P1910" s="95"/>
      <c r="Q1910" s="52"/>
      <c r="R1910" s="52"/>
      <c r="S1910" s="52"/>
      <c r="T1910" s="52"/>
      <c r="U1910" s="52"/>
      <c r="V1910" s="52"/>
      <c r="W1910" s="52"/>
      <c r="X1910" s="52"/>
      <c r="Y1910" s="52"/>
      <c r="Z1910" s="52"/>
      <c r="AA1910" s="52"/>
      <c r="AB1910" s="52"/>
      <c r="AC1910" s="52"/>
      <c r="AD1910" s="52"/>
      <c r="AE1910" s="52"/>
      <c r="AF1910" s="52"/>
      <c r="AG1910" s="52"/>
      <c r="AH1910" s="52"/>
      <c r="AI1910" s="52"/>
      <c r="AJ1910" s="52"/>
      <c r="AK1910" s="52"/>
      <c r="AL1910" s="52"/>
      <c r="AM1910" s="52"/>
      <c r="AN1910" s="52"/>
      <c r="AO1910" s="52"/>
      <c r="AP1910" s="52"/>
      <c r="AQ1910" s="52"/>
      <c r="AR1910" s="52"/>
      <c r="AS1910" s="52"/>
      <c r="AT1910" s="52"/>
      <c r="AU1910" s="52"/>
      <c r="AV1910" s="52"/>
      <c r="AW1910" s="52"/>
      <c r="AX1910" s="52"/>
      <c r="AY1910" s="52"/>
      <c r="AZ1910" s="52"/>
      <c r="BA1910" s="52"/>
      <c r="BB1910" s="52"/>
      <c r="BC1910" s="52"/>
      <c r="BD1910" s="52"/>
      <c r="BE1910" s="52"/>
      <c r="BF1910" s="52"/>
      <c r="BG1910" s="52"/>
      <c r="BH1910" s="52"/>
      <c r="BI1910" s="52"/>
      <c r="BJ1910" s="52"/>
      <c r="BK1910" s="52"/>
      <c r="BL1910" s="52"/>
      <c r="BM1910" s="52"/>
      <c r="BN1910" s="52"/>
      <c r="BO1910" s="52"/>
      <c r="BP1910" s="52"/>
      <c r="BQ1910" s="52"/>
      <c r="BR1910" s="52"/>
      <c r="BS1910" s="52"/>
      <c r="BT1910" s="52"/>
      <c r="BU1910" s="52"/>
      <c r="BV1910" s="52"/>
      <c r="BW1910" s="52"/>
      <c r="BX1910" s="52"/>
      <c r="BY1910" s="52"/>
      <c r="BZ1910" s="52"/>
      <c r="CA1910" s="52"/>
      <c r="CB1910" s="52"/>
      <c r="CC1910" s="52"/>
      <c r="CD1910" s="52"/>
      <c r="CE1910" s="52"/>
      <c r="CF1910" s="52"/>
      <c r="CG1910" s="52"/>
      <c r="CH1910" s="52"/>
      <c r="CI1910" s="52"/>
      <c r="CJ1910" s="52"/>
      <c r="CK1910" s="52"/>
      <c r="CL1910" s="52"/>
      <c r="CM1910" s="52"/>
      <c r="CN1910" s="52"/>
      <c r="CO1910" s="52"/>
      <c r="CP1910" s="52"/>
      <c r="CQ1910" s="52"/>
      <c r="CR1910" s="52"/>
      <c r="CS1910" s="52"/>
      <c r="CT1910" s="52"/>
      <c r="CU1910" s="52"/>
      <c r="CV1910" s="52"/>
      <c r="CW1910" s="52"/>
      <c r="CX1910" s="52"/>
      <c r="CY1910" s="52"/>
      <c r="CZ1910" s="52"/>
      <c r="DA1910" s="52"/>
      <c r="DB1910" s="52"/>
      <c r="DC1910" s="52"/>
      <c r="DD1910" s="52"/>
      <c r="DE1910" s="52"/>
      <c r="DF1910" s="52"/>
      <c r="DG1910" s="52"/>
      <c r="DH1910" s="52"/>
      <c r="DI1910" s="52"/>
      <c r="DJ1910" s="52"/>
      <c r="DK1910" s="52"/>
      <c r="DL1910" s="52"/>
      <c r="DM1910" s="52"/>
      <c r="DN1910" s="52"/>
      <c r="DO1910" s="52"/>
      <c r="DP1910" s="52"/>
      <c r="DQ1910" s="52"/>
      <c r="DR1910" s="52"/>
      <c r="DS1910" s="52"/>
      <c r="DT1910" s="52"/>
      <c r="DU1910" s="52"/>
      <c r="DV1910" s="52"/>
      <c r="DW1910" s="52"/>
      <c r="DX1910" s="52"/>
      <c r="DY1910" s="52"/>
    </row>
    <row r="1911" spans="1:129" x14ac:dyDescent="0.25">
      <c r="A1911" s="110"/>
      <c r="B1911" s="110"/>
      <c r="C1911" s="110"/>
      <c r="D1911" s="110"/>
      <c r="E1911" s="110"/>
      <c r="F1911" s="110"/>
      <c r="G1911" s="110"/>
      <c r="H1911" s="110"/>
      <c r="I1911" s="52"/>
      <c r="J1911" s="103"/>
      <c r="K1911" s="55"/>
      <c r="L1911" s="52"/>
      <c r="M1911" s="55"/>
      <c r="N1911" s="52"/>
      <c r="O1911" s="52"/>
      <c r="P1911" s="95"/>
      <c r="Q1911" s="52"/>
      <c r="R1911" s="52"/>
      <c r="S1911" s="52"/>
      <c r="T1911" s="52"/>
      <c r="U1911" s="52"/>
      <c r="V1911" s="52"/>
      <c r="W1911" s="52"/>
      <c r="X1911" s="52"/>
      <c r="Y1911" s="52"/>
      <c r="Z1911" s="52"/>
      <c r="AA1911" s="52"/>
      <c r="AB1911" s="52"/>
      <c r="AC1911" s="52"/>
      <c r="AD1911" s="52"/>
      <c r="AE1911" s="52"/>
      <c r="AF1911" s="52"/>
      <c r="AG1911" s="52"/>
      <c r="AH1911" s="52"/>
      <c r="AI1911" s="52"/>
      <c r="AJ1911" s="52"/>
      <c r="AK1911" s="52"/>
      <c r="AL1911" s="52"/>
      <c r="AM1911" s="52"/>
      <c r="AN1911" s="52"/>
      <c r="AO1911" s="52"/>
      <c r="AP1911" s="52"/>
      <c r="AQ1911" s="52"/>
      <c r="AR1911" s="52"/>
      <c r="AS1911" s="52"/>
      <c r="AT1911" s="52"/>
      <c r="AU1911" s="52"/>
      <c r="AV1911" s="52"/>
      <c r="AW1911" s="52"/>
      <c r="AX1911" s="52"/>
      <c r="AY1911" s="52"/>
      <c r="AZ1911" s="52"/>
      <c r="BA1911" s="52"/>
      <c r="BB1911" s="52"/>
      <c r="BC1911" s="52"/>
      <c r="BD1911" s="52"/>
      <c r="BE1911" s="52"/>
      <c r="BF1911" s="52"/>
      <c r="BG1911" s="52"/>
      <c r="BH1911" s="52"/>
      <c r="BI1911" s="52"/>
      <c r="BJ1911" s="52"/>
      <c r="BK1911" s="52"/>
      <c r="BL1911" s="52"/>
      <c r="BM1911" s="52"/>
      <c r="BN1911" s="52"/>
      <c r="BO1911" s="52"/>
      <c r="BP1911" s="52"/>
      <c r="BQ1911" s="52"/>
      <c r="BR1911" s="52"/>
      <c r="BS1911" s="52"/>
      <c r="BT1911" s="52"/>
      <c r="BU1911" s="52"/>
      <c r="BV1911" s="52"/>
      <c r="BW1911" s="52"/>
      <c r="BX1911" s="52"/>
      <c r="BY1911" s="52"/>
      <c r="BZ1911" s="52"/>
      <c r="CA1911" s="52"/>
      <c r="CB1911" s="52"/>
      <c r="CC1911" s="52"/>
      <c r="CD1911" s="52"/>
      <c r="CE1911" s="52"/>
      <c r="CF1911" s="52"/>
      <c r="CG1911" s="52"/>
      <c r="CH1911" s="52"/>
      <c r="CI1911" s="52"/>
      <c r="CJ1911" s="52"/>
      <c r="CK1911" s="52"/>
      <c r="CL1911" s="52"/>
      <c r="CM1911" s="52"/>
      <c r="CN1911" s="52"/>
      <c r="CO1911" s="52"/>
      <c r="CP1911" s="52"/>
      <c r="CQ1911" s="52"/>
      <c r="CR1911" s="52"/>
      <c r="CS1911" s="52"/>
      <c r="CT1911" s="52"/>
      <c r="CU1911" s="52"/>
      <c r="CV1911" s="52"/>
      <c r="CW1911" s="52"/>
      <c r="CX1911" s="52"/>
      <c r="CY1911" s="52"/>
      <c r="CZ1911" s="52"/>
      <c r="DA1911" s="52"/>
      <c r="DB1911" s="52"/>
      <c r="DC1911" s="52"/>
      <c r="DD1911" s="52"/>
      <c r="DE1911" s="52"/>
      <c r="DF1911" s="52"/>
      <c r="DG1911" s="52"/>
      <c r="DH1911" s="52"/>
      <c r="DI1911" s="52"/>
      <c r="DJ1911" s="52"/>
      <c r="DK1911" s="52"/>
      <c r="DL1911" s="52"/>
      <c r="DM1911" s="52"/>
      <c r="DN1911" s="52"/>
      <c r="DO1911" s="52"/>
      <c r="DP1911" s="52"/>
      <c r="DQ1911" s="52"/>
      <c r="DR1911" s="52"/>
      <c r="DS1911" s="52"/>
      <c r="DT1911" s="52"/>
      <c r="DU1911" s="52"/>
      <c r="DV1911" s="52"/>
      <c r="DW1911" s="52"/>
      <c r="DX1911" s="52"/>
      <c r="DY1911" s="52"/>
    </row>
    <row r="1912" spans="1:129" x14ac:dyDescent="0.25">
      <c r="A1912" s="110"/>
      <c r="B1912" s="110"/>
      <c r="C1912" s="110"/>
      <c r="D1912" s="110"/>
      <c r="E1912" s="110"/>
      <c r="F1912" s="110"/>
      <c r="G1912" s="110"/>
      <c r="H1912" s="110"/>
      <c r="I1912" s="52"/>
      <c r="J1912" s="103"/>
      <c r="K1912" s="55"/>
      <c r="L1912" s="52"/>
      <c r="M1912" s="55"/>
      <c r="N1912" s="52"/>
      <c r="O1912" s="52"/>
      <c r="P1912" s="95"/>
      <c r="Q1912" s="52"/>
      <c r="R1912" s="52"/>
      <c r="S1912" s="52"/>
      <c r="T1912" s="52"/>
      <c r="U1912" s="52"/>
      <c r="V1912" s="52"/>
      <c r="W1912" s="52"/>
      <c r="X1912" s="52"/>
      <c r="Y1912" s="52"/>
      <c r="Z1912" s="52"/>
      <c r="AA1912" s="52"/>
      <c r="AB1912" s="52"/>
      <c r="AC1912" s="52"/>
      <c r="AD1912" s="52"/>
      <c r="AE1912" s="52"/>
      <c r="AF1912" s="52"/>
      <c r="AG1912" s="52"/>
      <c r="AH1912" s="52"/>
      <c r="AI1912" s="52"/>
      <c r="AJ1912" s="52"/>
      <c r="AK1912" s="52"/>
      <c r="AL1912" s="52"/>
      <c r="AM1912" s="52"/>
      <c r="AN1912" s="52"/>
      <c r="AO1912" s="52"/>
      <c r="AP1912" s="52"/>
      <c r="AQ1912" s="52"/>
      <c r="AR1912" s="52"/>
      <c r="AS1912" s="52"/>
      <c r="AT1912" s="52"/>
      <c r="AU1912" s="52"/>
      <c r="AV1912" s="52"/>
      <c r="AW1912" s="52"/>
      <c r="AX1912" s="52"/>
      <c r="AY1912" s="52"/>
      <c r="AZ1912" s="52"/>
      <c r="BA1912" s="52"/>
      <c r="BB1912" s="52"/>
      <c r="BC1912" s="52"/>
      <c r="BD1912" s="52"/>
      <c r="BE1912" s="52"/>
      <c r="BF1912" s="52"/>
      <c r="BG1912" s="52"/>
      <c r="BH1912" s="52"/>
      <c r="BI1912" s="52"/>
      <c r="BJ1912" s="52"/>
      <c r="BK1912" s="52"/>
      <c r="BL1912" s="52"/>
      <c r="BM1912" s="52"/>
      <c r="BN1912" s="52"/>
      <c r="BO1912" s="52"/>
      <c r="BP1912" s="52"/>
      <c r="BQ1912" s="52"/>
      <c r="BR1912" s="52"/>
      <c r="BS1912" s="52"/>
      <c r="BT1912" s="52"/>
      <c r="BU1912" s="52"/>
      <c r="BV1912" s="52"/>
      <c r="BW1912" s="52"/>
      <c r="BX1912" s="52"/>
      <c r="BY1912" s="52"/>
      <c r="BZ1912" s="52"/>
      <c r="CA1912" s="52"/>
      <c r="CB1912" s="52"/>
      <c r="CC1912" s="52"/>
      <c r="CD1912" s="52"/>
      <c r="CE1912" s="52"/>
      <c r="CF1912" s="52"/>
      <c r="CG1912" s="52"/>
      <c r="CH1912" s="52"/>
      <c r="CI1912" s="52"/>
      <c r="CJ1912" s="52"/>
      <c r="CK1912" s="52"/>
      <c r="CL1912" s="52"/>
      <c r="CM1912" s="52"/>
      <c r="CN1912" s="52"/>
      <c r="CO1912" s="52"/>
      <c r="CP1912" s="52"/>
      <c r="CQ1912" s="52"/>
      <c r="CR1912" s="52"/>
      <c r="CS1912" s="52"/>
      <c r="CT1912" s="52"/>
      <c r="CU1912" s="52"/>
      <c r="CV1912" s="52"/>
      <c r="CW1912" s="52"/>
      <c r="CX1912" s="52"/>
      <c r="CY1912" s="52"/>
      <c r="CZ1912" s="52"/>
      <c r="DA1912" s="52"/>
      <c r="DB1912" s="52"/>
      <c r="DC1912" s="52"/>
      <c r="DD1912" s="52"/>
      <c r="DE1912" s="52"/>
      <c r="DF1912" s="52"/>
      <c r="DG1912" s="52"/>
      <c r="DH1912" s="52"/>
      <c r="DI1912" s="52"/>
      <c r="DJ1912" s="52"/>
      <c r="DK1912" s="52"/>
      <c r="DL1912" s="52"/>
      <c r="DM1912" s="52"/>
      <c r="DN1912" s="52"/>
      <c r="DO1912" s="52"/>
      <c r="DP1912" s="52"/>
      <c r="DQ1912" s="52"/>
      <c r="DR1912" s="52"/>
      <c r="DS1912" s="52"/>
      <c r="DT1912" s="52"/>
      <c r="DU1912" s="52"/>
      <c r="DV1912" s="52"/>
      <c r="DW1912" s="52"/>
      <c r="DX1912" s="52"/>
      <c r="DY1912" s="52"/>
    </row>
    <row r="1913" spans="1:129" x14ac:dyDescent="0.25">
      <c r="A1913" s="110"/>
      <c r="B1913" s="110"/>
      <c r="C1913" s="110"/>
      <c r="D1913" s="110"/>
      <c r="E1913" s="110"/>
      <c r="F1913" s="110"/>
      <c r="G1913" s="110"/>
      <c r="H1913" s="110"/>
      <c r="I1913" s="52"/>
      <c r="J1913" s="103"/>
      <c r="K1913" s="55"/>
      <c r="L1913" s="52"/>
      <c r="M1913" s="55"/>
      <c r="N1913" s="52"/>
      <c r="O1913" s="52"/>
      <c r="P1913" s="95"/>
      <c r="Q1913" s="52"/>
      <c r="R1913" s="52"/>
      <c r="S1913" s="52"/>
      <c r="T1913" s="52"/>
      <c r="U1913" s="52"/>
      <c r="V1913" s="52"/>
      <c r="W1913" s="52"/>
      <c r="X1913" s="52"/>
      <c r="Y1913" s="52"/>
      <c r="Z1913" s="52"/>
      <c r="AA1913" s="52"/>
      <c r="AB1913" s="52"/>
      <c r="AC1913" s="52"/>
      <c r="AD1913" s="52"/>
      <c r="AE1913" s="52"/>
      <c r="AF1913" s="52"/>
      <c r="AG1913" s="52"/>
      <c r="AH1913" s="52"/>
      <c r="AI1913" s="52"/>
      <c r="AJ1913" s="52"/>
      <c r="AK1913" s="52"/>
      <c r="AL1913" s="52"/>
      <c r="AM1913" s="52"/>
      <c r="AN1913" s="52"/>
      <c r="AO1913" s="52"/>
      <c r="AP1913" s="52"/>
      <c r="AQ1913" s="52"/>
      <c r="AR1913" s="52"/>
      <c r="AS1913" s="52"/>
      <c r="AT1913" s="52"/>
      <c r="AU1913" s="52"/>
      <c r="AV1913" s="52"/>
      <c r="AW1913" s="52"/>
      <c r="AX1913" s="52"/>
      <c r="AY1913" s="52"/>
      <c r="AZ1913" s="52"/>
      <c r="BA1913" s="52"/>
      <c r="BB1913" s="52"/>
      <c r="BC1913" s="52"/>
      <c r="BD1913" s="52"/>
      <c r="BE1913" s="52"/>
      <c r="BF1913" s="52"/>
      <c r="BG1913" s="52"/>
      <c r="BH1913" s="52"/>
      <c r="BI1913" s="52"/>
      <c r="BJ1913" s="52"/>
      <c r="BK1913" s="52"/>
      <c r="BL1913" s="52"/>
      <c r="BM1913" s="52"/>
      <c r="BN1913" s="52"/>
      <c r="BO1913" s="52"/>
      <c r="BP1913" s="52"/>
      <c r="BQ1913" s="52"/>
      <c r="BR1913" s="52"/>
      <c r="BS1913" s="52"/>
      <c r="BT1913" s="52"/>
      <c r="BU1913" s="52"/>
      <c r="BV1913" s="52"/>
      <c r="BW1913" s="52"/>
      <c r="BX1913" s="52"/>
      <c r="BY1913" s="52"/>
      <c r="BZ1913" s="52"/>
      <c r="CA1913" s="52"/>
      <c r="CB1913" s="52"/>
      <c r="CC1913" s="52"/>
      <c r="CD1913" s="52"/>
      <c r="CE1913" s="52"/>
      <c r="CF1913" s="52"/>
      <c r="CG1913" s="52"/>
      <c r="CH1913" s="52"/>
      <c r="CI1913" s="52"/>
      <c r="CJ1913" s="52"/>
      <c r="CK1913" s="52"/>
      <c r="CL1913" s="52"/>
      <c r="CM1913" s="52"/>
      <c r="CN1913" s="52"/>
      <c r="CO1913" s="52"/>
      <c r="CP1913" s="52"/>
      <c r="CQ1913" s="52"/>
      <c r="CR1913" s="52"/>
      <c r="CS1913" s="52"/>
      <c r="CT1913" s="52"/>
      <c r="CU1913" s="52"/>
      <c r="CV1913" s="52"/>
      <c r="CW1913" s="52"/>
      <c r="CX1913" s="52"/>
      <c r="CY1913" s="52"/>
      <c r="CZ1913" s="52"/>
      <c r="DA1913" s="52"/>
      <c r="DB1913" s="52"/>
      <c r="DC1913" s="52"/>
      <c r="DD1913" s="52"/>
      <c r="DE1913" s="52"/>
      <c r="DF1913" s="52"/>
      <c r="DG1913" s="52"/>
      <c r="DH1913" s="52"/>
      <c r="DI1913" s="52"/>
      <c r="DJ1913" s="52"/>
      <c r="DK1913" s="52"/>
      <c r="DL1913" s="52"/>
      <c r="DM1913" s="52"/>
      <c r="DN1913" s="52"/>
      <c r="DO1913" s="52"/>
      <c r="DP1913" s="52"/>
      <c r="DQ1913" s="52"/>
      <c r="DR1913" s="52"/>
      <c r="DS1913" s="52"/>
      <c r="DT1913" s="52"/>
      <c r="DU1913" s="52"/>
      <c r="DV1913" s="52"/>
      <c r="DW1913" s="52"/>
      <c r="DX1913" s="52"/>
      <c r="DY1913" s="52"/>
    </row>
    <row r="1914" spans="1:129" x14ac:dyDescent="0.25">
      <c r="A1914" s="110"/>
      <c r="B1914" s="110"/>
      <c r="C1914" s="110"/>
      <c r="D1914" s="110"/>
      <c r="E1914" s="110"/>
      <c r="F1914" s="110"/>
      <c r="G1914" s="110"/>
      <c r="H1914" s="110"/>
      <c r="I1914" s="52"/>
      <c r="J1914" s="103"/>
      <c r="K1914" s="55"/>
      <c r="L1914" s="52"/>
      <c r="M1914" s="55"/>
      <c r="N1914" s="52"/>
      <c r="O1914" s="52"/>
      <c r="P1914" s="95"/>
      <c r="Q1914" s="52"/>
      <c r="R1914" s="52"/>
      <c r="S1914" s="52"/>
      <c r="T1914" s="52"/>
      <c r="U1914" s="52"/>
      <c r="V1914" s="52"/>
      <c r="W1914" s="52"/>
      <c r="X1914" s="52"/>
      <c r="Y1914" s="52"/>
      <c r="Z1914" s="52"/>
      <c r="AA1914" s="52"/>
      <c r="AB1914" s="52"/>
      <c r="AC1914" s="52"/>
      <c r="AD1914" s="52"/>
      <c r="AE1914" s="52"/>
      <c r="AF1914" s="52"/>
      <c r="AG1914" s="52"/>
      <c r="AH1914" s="52"/>
      <c r="AI1914" s="52"/>
      <c r="AJ1914" s="52"/>
      <c r="AK1914" s="52"/>
      <c r="AL1914" s="52"/>
      <c r="AM1914" s="52"/>
      <c r="AN1914" s="52"/>
      <c r="AO1914" s="52"/>
      <c r="AP1914" s="52"/>
      <c r="AQ1914" s="52"/>
      <c r="AR1914" s="52"/>
      <c r="AS1914" s="52"/>
      <c r="AT1914" s="52"/>
      <c r="AU1914" s="52"/>
      <c r="AV1914" s="52"/>
      <c r="AW1914" s="52"/>
      <c r="AX1914" s="52"/>
      <c r="AY1914" s="52"/>
      <c r="AZ1914" s="52"/>
      <c r="BA1914" s="52"/>
      <c r="BB1914" s="52"/>
      <c r="BC1914" s="52"/>
      <c r="BD1914" s="52"/>
      <c r="BE1914" s="52"/>
      <c r="BF1914" s="52"/>
      <c r="BG1914" s="52"/>
      <c r="BH1914" s="52"/>
      <c r="BI1914" s="52"/>
      <c r="BJ1914" s="52"/>
      <c r="BK1914" s="52"/>
      <c r="BL1914" s="52"/>
      <c r="BM1914" s="52"/>
      <c r="BN1914" s="52"/>
      <c r="BO1914" s="52"/>
      <c r="BP1914" s="52"/>
      <c r="BQ1914" s="52"/>
      <c r="BR1914" s="52"/>
      <c r="BS1914" s="52"/>
      <c r="BT1914" s="52"/>
      <c r="BU1914" s="52"/>
      <c r="BV1914" s="52"/>
      <c r="BW1914" s="52"/>
      <c r="BX1914" s="52"/>
      <c r="BY1914" s="52"/>
      <c r="BZ1914" s="52"/>
      <c r="CA1914" s="52"/>
      <c r="CB1914" s="52"/>
      <c r="CC1914" s="52"/>
      <c r="CD1914" s="52"/>
      <c r="CE1914" s="52"/>
      <c r="CF1914" s="52"/>
      <c r="CG1914" s="52"/>
      <c r="CH1914" s="52"/>
      <c r="CI1914" s="52"/>
      <c r="CJ1914" s="52"/>
      <c r="CK1914" s="52"/>
      <c r="CL1914" s="52"/>
      <c r="CM1914" s="52"/>
      <c r="CN1914" s="52"/>
      <c r="CO1914" s="52"/>
      <c r="CP1914" s="52"/>
      <c r="CQ1914" s="52"/>
      <c r="CR1914" s="52"/>
      <c r="CS1914" s="52"/>
      <c r="CT1914" s="52"/>
      <c r="CU1914" s="52"/>
      <c r="CV1914" s="52"/>
      <c r="CW1914" s="52"/>
      <c r="CX1914" s="52"/>
      <c r="CY1914" s="52"/>
      <c r="CZ1914" s="52"/>
      <c r="DA1914" s="52"/>
      <c r="DB1914" s="52"/>
      <c r="DC1914" s="52"/>
      <c r="DD1914" s="52"/>
      <c r="DE1914" s="52"/>
      <c r="DF1914" s="52"/>
      <c r="DG1914" s="52"/>
      <c r="DH1914" s="52"/>
      <c r="DI1914" s="52"/>
      <c r="DJ1914" s="52"/>
      <c r="DK1914" s="52"/>
      <c r="DL1914" s="52"/>
      <c r="DM1914" s="52"/>
      <c r="DN1914" s="52"/>
      <c r="DO1914" s="52"/>
      <c r="DP1914" s="52"/>
      <c r="DQ1914" s="52"/>
      <c r="DR1914" s="52"/>
      <c r="DS1914" s="52"/>
      <c r="DT1914" s="52"/>
      <c r="DU1914" s="52"/>
      <c r="DV1914" s="52"/>
      <c r="DW1914" s="52"/>
      <c r="DX1914" s="52"/>
      <c r="DY1914" s="52"/>
    </row>
    <row r="1915" spans="1:129" x14ac:dyDescent="0.25">
      <c r="A1915" s="110"/>
      <c r="B1915" s="110"/>
      <c r="C1915" s="110"/>
      <c r="D1915" s="110"/>
      <c r="E1915" s="110"/>
      <c r="F1915" s="110"/>
      <c r="G1915" s="110"/>
      <c r="H1915" s="110"/>
      <c r="I1915" s="52"/>
      <c r="J1915" s="103"/>
      <c r="K1915" s="55"/>
      <c r="L1915" s="52"/>
      <c r="M1915" s="55"/>
      <c r="N1915" s="52"/>
      <c r="O1915" s="52"/>
      <c r="P1915" s="95"/>
      <c r="Q1915" s="52"/>
      <c r="R1915" s="52"/>
      <c r="S1915" s="52"/>
      <c r="T1915" s="52"/>
      <c r="U1915" s="52"/>
      <c r="V1915" s="52"/>
      <c r="W1915" s="52"/>
      <c r="X1915" s="52"/>
      <c r="Y1915" s="52"/>
      <c r="Z1915" s="52"/>
      <c r="AA1915" s="52"/>
      <c r="AB1915" s="52"/>
      <c r="AC1915" s="52"/>
      <c r="AD1915" s="52"/>
      <c r="AE1915" s="52"/>
      <c r="AF1915" s="52"/>
      <c r="AG1915" s="52"/>
      <c r="AH1915" s="52"/>
      <c r="AI1915" s="52"/>
      <c r="AJ1915" s="52"/>
      <c r="AK1915" s="52"/>
      <c r="AL1915" s="52"/>
      <c r="AM1915" s="52"/>
      <c r="AN1915" s="52"/>
      <c r="AO1915" s="52"/>
      <c r="AP1915" s="52"/>
      <c r="AQ1915" s="52"/>
      <c r="AR1915" s="52"/>
      <c r="AS1915" s="52"/>
      <c r="AT1915" s="52"/>
      <c r="AU1915" s="52"/>
      <c r="AV1915" s="52"/>
      <c r="AW1915" s="52"/>
      <c r="AX1915" s="52"/>
      <c r="AY1915" s="52"/>
      <c r="AZ1915" s="52"/>
      <c r="BA1915" s="52"/>
      <c r="BB1915" s="52"/>
      <c r="BC1915" s="52"/>
      <c r="BD1915" s="52"/>
      <c r="BE1915" s="52"/>
      <c r="BF1915" s="52"/>
      <c r="BG1915" s="52"/>
      <c r="BH1915" s="52"/>
      <c r="BI1915" s="52"/>
      <c r="BJ1915" s="52"/>
      <c r="BK1915" s="52"/>
      <c r="BL1915" s="52"/>
      <c r="BM1915" s="52"/>
      <c r="BN1915" s="52"/>
      <c r="BO1915" s="52"/>
      <c r="BP1915" s="52"/>
      <c r="BQ1915" s="52"/>
      <c r="BR1915" s="52"/>
      <c r="BS1915" s="52"/>
      <c r="BT1915" s="52"/>
      <c r="BU1915" s="52"/>
      <c r="BV1915" s="52"/>
      <c r="BW1915" s="52"/>
      <c r="BX1915" s="52"/>
      <c r="BY1915" s="52"/>
      <c r="BZ1915" s="52"/>
      <c r="CA1915" s="52"/>
      <c r="CB1915" s="52"/>
      <c r="CC1915" s="52"/>
      <c r="CD1915" s="52"/>
      <c r="CE1915" s="52"/>
      <c r="CF1915" s="52"/>
      <c r="CG1915" s="52"/>
      <c r="CH1915" s="52"/>
      <c r="CI1915" s="52"/>
      <c r="CJ1915" s="52"/>
      <c r="CK1915" s="52"/>
      <c r="CL1915" s="52"/>
      <c r="CM1915" s="52"/>
      <c r="CN1915" s="52"/>
      <c r="CO1915" s="52"/>
      <c r="CP1915" s="52"/>
      <c r="CQ1915" s="52"/>
      <c r="CR1915" s="52"/>
      <c r="CS1915" s="52"/>
      <c r="CT1915" s="52"/>
      <c r="CU1915" s="52"/>
      <c r="CV1915" s="52"/>
      <c r="CW1915" s="52"/>
      <c r="CX1915" s="52"/>
      <c r="CY1915" s="52"/>
      <c r="CZ1915" s="52"/>
      <c r="DA1915" s="52"/>
      <c r="DB1915" s="52"/>
      <c r="DC1915" s="52"/>
      <c r="DD1915" s="52"/>
      <c r="DE1915" s="52"/>
      <c r="DF1915" s="52"/>
      <c r="DG1915" s="52"/>
      <c r="DH1915" s="52"/>
      <c r="DI1915" s="52"/>
      <c r="DJ1915" s="52"/>
      <c r="DK1915" s="52"/>
      <c r="DL1915" s="52"/>
      <c r="DM1915" s="52"/>
      <c r="DN1915" s="52"/>
      <c r="DO1915" s="52"/>
      <c r="DP1915" s="52"/>
      <c r="DQ1915" s="52"/>
      <c r="DR1915" s="52"/>
      <c r="DS1915" s="52"/>
      <c r="DT1915" s="52"/>
      <c r="DU1915" s="52"/>
      <c r="DV1915" s="52"/>
      <c r="DW1915" s="52"/>
      <c r="DX1915" s="52"/>
      <c r="DY1915" s="52"/>
    </row>
    <row r="1916" spans="1:129" x14ac:dyDescent="0.25">
      <c r="A1916" s="110"/>
      <c r="B1916" s="110"/>
      <c r="C1916" s="110"/>
      <c r="D1916" s="110"/>
      <c r="E1916" s="110"/>
      <c r="F1916" s="110"/>
      <c r="G1916" s="110"/>
      <c r="H1916" s="110"/>
      <c r="I1916" s="52"/>
      <c r="J1916" s="103"/>
      <c r="K1916" s="55"/>
      <c r="L1916" s="52"/>
      <c r="M1916" s="55"/>
      <c r="N1916" s="52"/>
      <c r="O1916" s="52"/>
      <c r="P1916" s="95"/>
      <c r="Q1916" s="52"/>
      <c r="R1916" s="52"/>
      <c r="S1916" s="52"/>
      <c r="T1916" s="52"/>
      <c r="U1916" s="52"/>
      <c r="V1916" s="52"/>
      <c r="W1916" s="52"/>
      <c r="X1916" s="52"/>
      <c r="Y1916" s="52"/>
      <c r="Z1916" s="52"/>
      <c r="AA1916" s="52"/>
      <c r="AB1916" s="52"/>
      <c r="AC1916" s="52"/>
      <c r="AD1916" s="52"/>
      <c r="AE1916" s="52"/>
      <c r="AF1916" s="52"/>
      <c r="AG1916" s="52"/>
      <c r="AH1916" s="52"/>
      <c r="AI1916" s="52"/>
      <c r="AJ1916" s="52"/>
      <c r="AK1916" s="52"/>
      <c r="AL1916" s="52"/>
      <c r="AM1916" s="52"/>
      <c r="AN1916" s="52"/>
      <c r="AO1916" s="52"/>
      <c r="AP1916" s="52"/>
      <c r="AQ1916" s="52"/>
      <c r="AR1916" s="52"/>
      <c r="AS1916" s="52"/>
      <c r="AT1916" s="52"/>
      <c r="AU1916" s="52"/>
      <c r="AV1916" s="52"/>
      <c r="AW1916" s="52"/>
      <c r="AX1916" s="52"/>
      <c r="AY1916" s="52"/>
      <c r="AZ1916" s="52"/>
      <c r="BA1916" s="52"/>
      <c r="BB1916" s="52"/>
      <c r="BC1916" s="52"/>
      <c r="BD1916" s="52"/>
      <c r="BE1916" s="52"/>
      <c r="BF1916" s="52"/>
      <c r="BG1916" s="52"/>
      <c r="BH1916" s="52"/>
      <c r="BI1916" s="52"/>
      <c r="BJ1916" s="52"/>
      <c r="BK1916" s="52"/>
      <c r="BL1916" s="52"/>
      <c r="BM1916" s="52"/>
      <c r="BN1916" s="52"/>
      <c r="BO1916" s="52"/>
      <c r="BP1916" s="52"/>
      <c r="BQ1916" s="52"/>
      <c r="BR1916" s="52"/>
      <c r="BS1916" s="52"/>
      <c r="BT1916" s="52"/>
      <c r="BU1916" s="52"/>
      <c r="BV1916" s="52"/>
      <c r="BW1916" s="52"/>
      <c r="BX1916" s="52"/>
      <c r="BY1916" s="52"/>
      <c r="BZ1916" s="52"/>
      <c r="CA1916" s="52"/>
      <c r="CB1916" s="52"/>
      <c r="CC1916" s="52"/>
      <c r="CD1916" s="52"/>
      <c r="CE1916" s="52"/>
      <c r="CF1916" s="52"/>
      <c r="CG1916" s="52"/>
      <c r="CH1916" s="52"/>
      <c r="CI1916" s="52"/>
      <c r="CJ1916" s="52"/>
      <c r="CK1916" s="52"/>
      <c r="CL1916" s="52"/>
      <c r="CM1916" s="52"/>
      <c r="CN1916" s="52"/>
      <c r="CO1916" s="52"/>
      <c r="CP1916" s="52"/>
      <c r="CQ1916" s="52"/>
      <c r="CR1916" s="52"/>
      <c r="CS1916" s="52"/>
      <c r="CT1916" s="52"/>
      <c r="CU1916" s="52"/>
      <c r="CV1916" s="52"/>
      <c r="CW1916" s="52"/>
      <c r="CX1916" s="52"/>
      <c r="CY1916" s="52"/>
      <c r="CZ1916" s="52"/>
      <c r="DA1916" s="52"/>
      <c r="DB1916" s="52"/>
      <c r="DC1916" s="52"/>
      <c r="DD1916" s="52"/>
      <c r="DE1916" s="52"/>
      <c r="DF1916" s="52"/>
      <c r="DG1916" s="52"/>
      <c r="DH1916" s="52"/>
      <c r="DI1916" s="52"/>
      <c r="DJ1916" s="52"/>
      <c r="DK1916" s="52"/>
      <c r="DL1916" s="52"/>
      <c r="DM1916" s="52"/>
      <c r="DN1916" s="52"/>
      <c r="DO1916" s="52"/>
      <c r="DP1916" s="52"/>
      <c r="DQ1916" s="52"/>
      <c r="DR1916" s="52"/>
      <c r="DS1916" s="52"/>
      <c r="DT1916" s="52"/>
      <c r="DU1916" s="52"/>
      <c r="DV1916" s="52"/>
      <c r="DW1916" s="52"/>
      <c r="DX1916" s="52"/>
      <c r="DY1916" s="52"/>
    </row>
    <row r="1917" spans="1:129" x14ac:dyDescent="0.25">
      <c r="A1917" s="52"/>
      <c r="B1917" s="52"/>
      <c r="C1917" s="52"/>
      <c r="D1917" s="52"/>
      <c r="E1917" s="52"/>
      <c r="F1917" s="52"/>
      <c r="G1917" s="52"/>
      <c r="H1917" s="52"/>
      <c r="I1917" s="52"/>
      <c r="J1917" s="103"/>
      <c r="K1917" s="55"/>
      <c r="L1917" s="52"/>
      <c r="M1917" s="55"/>
      <c r="N1917" s="52"/>
      <c r="O1917" s="52"/>
      <c r="P1917" s="95"/>
      <c r="Q1917" s="52"/>
      <c r="R1917" s="52"/>
      <c r="S1917" s="52"/>
      <c r="T1917" s="52"/>
      <c r="U1917" s="52"/>
      <c r="V1917" s="52"/>
      <c r="W1917" s="52"/>
      <c r="X1917" s="52"/>
      <c r="Y1917" s="52"/>
      <c r="Z1917" s="52"/>
      <c r="AA1917" s="52"/>
      <c r="AB1917" s="52"/>
      <c r="AC1917" s="52"/>
      <c r="AD1917" s="52"/>
      <c r="AE1917" s="52"/>
      <c r="AF1917" s="52"/>
      <c r="AG1917" s="52"/>
      <c r="AH1917" s="52"/>
      <c r="AI1917" s="52"/>
      <c r="AJ1917" s="52"/>
      <c r="AK1917" s="52"/>
      <c r="AL1917" s="52"/>
      <c r="AM1917" s="52"/>
      <c r="AN1917" s="52"/>
      <c r="AO1917" s="52"/>
      <c r="AP1917" s="52"/>
      <c r="AQ1917" s="52"/>
      <c r="AR1917" s="52"/>
      <c r="AS1917" s="52"/>
      <c r="AT1917" s="52"/>
      <c r="AU1917" s="52"/>
      <c r="AV1917" s="52"/>
      <c r="AW1917" s="52"/>
      <c r="AX1917" s="52"/>
      <c r="AY1917" s="52"/>
      <c r="AZ1917" s="52"/>
      <c r="BA1917" s="52"/>
      <c r="BB1917" s="52"/>
      <c r="BC1917" s="52"/>
      <c r="BD1917" s="52"/>
      <c r="BE1917" s="52"/>
      <c r="BF1917" s="52"/>
      <c r="BG1917" s="52"/>
      <c r="BH1917" s="52"/>
      <c r="BI1917" s="52"/>
      <c r="BJ1917" s="52"/>
      <c r="BK1917" s="52"/>
      <c r="BL1917" s="52"/>
      <c r="BM1917" s="52"/>
      <c r="BN1917" s="52"/>
      <c r="BO1917" s="52"/>
      <c r="BP1917" s="52"/>
      <c r="BQ1917" s="52"/>
      <c r="BR1917" s="52"/>
      <c r="BS1917" s="52"/>
      <c r="BT1917" s="52"/>
      <c r="BU1917" s="52"/>
      <c r="BV1917" s="52"/>
      <c r="BW1917" s="52"/>
      <c r="BX1917" s="52"/>
      <c r="BY1917" s="52"/>
      <c r="BZ1917" s="52"/>
      <c r="CA1917" s="52"/>
      <c r="CB1917" s="52"/>
      <c r="CC1917" s="52"/>
      <c r="CD1917" s="52"/>
      <c r="CE1917" s="52"/>
      <c r="CF1917" s="52"/>
      <c r="CG1917" s="52"/>
      <c r="CH1917" s="52"/>
      <c r="CI1917" s="52"/>
      <c r="CJ1917" s="52"/>
      <c r="CK1917" s="52"/>
      <c r="CL1917" s="52"/>
      <c r="CM1917" s="52"/>
      <c r="CN1917" s="52"/>
      <c r="CO1917" s="52"/>
      <c r="CP1917" s="52"/>
      <c r="CQ1917" s="52"/>
      <c r="CR1917" s="52"/>
      <c r="CS1917" s="52"/>
      <c r="CT1917" s="52"/>
      <c r="CU1917" s="52"/>
      <c r="CV1917" s="52"/>
      <c r="CW1917" s="52"/>
      <c r="CX1917" s="52"/>
      <c r="CY1917" s="52"/>
      <c r="CZ1917" s="52"/>
      <c r="DA1917" s="52"/>
      <c r="DB1917" s="52"/>
      <c r="DC1917" s="52"/>
      <c r="DD1917" s="52"/>
      <c r="DE1917" s="52"/>
      <c r="DF1917" s="52"/>
      <c r="DG1917" s="52"/>
      <c r="DH1917" s="52"/>
      <c r="DI1917" s="52"/>
      <c r="DJ1917" s="52"/>
      <c r="DK1917" s="52"/>
      <c r="DL1917" s="52"/>
      <c r="DM1917" s="52"/>
      <c r="DN1917" s="52"/>
      <c r="DO1917" s="52"/>
      <c r="DP1917" s="52"/>
      <c r="DQ1917" s="52"/>
      <c r="DR1917" s="52"/>
      <c r="DS1917" s="52"/>
      <c r="DT1917" s="52"/>
      <c r="DU1917" s="52"/>
      <c r="DV1917" s="52"/>
      <c r="DW1917" s="52"/>
      <c r="DX1917" s="52"/>
      <c r="DY1917" s="52"/>
    </row>
    <row r="1918" spans="1:129" x14ac:dyDescent="0.25">
      <c r="A1918" s="52"/>
      <c r="B1918" s="52"/>
      <c r="C1918" s="52"/>
      <c r="D1918" s="52"/>
      <c r="E1918" s="52"/>
      <c r="F1918" s="52"/>
      <c r="G1918" s="52"/>
      <c r="H1918" s="52"/>
      <c r="I1918" s="52"/>
      <c r="J1918" s="103"/>
      <c r="K1918" s="55"/>
      <c r="L1918" s="52"/>
      <c r="M1918" s="55"/>
      <c r="N1918" s="52"/>
      <c r="O1918" s="52"/>
      <c r="P1918" s="95"/>
      <c r="Q1918" s="52"/>
      <c r="R1918" s="52"/>
      <c r="S1918" s="52"/>
      <c r="T1918" s="52"/>
      <c r="U1918" s="52"/>
      <c r="V1918" s="52"/>
      <c r="W1918" s="52"/>
      <c r="X1918" s="52"/>
      <c r="Y1918" s="52"/>
      <c r="Z1918" s="52"/>
      <c r="AA1918" s="52"/>
      <c r="AB1918" s="52"/>
      <c r="AC1918" s="52"/>
      <c r="AD1918" s="52"/>
      <c r="AE1918" s="52"/>
      <c r="AF1918" s="52"/>
      <c r="AG1918" s="52"/>
      <c r="AH1918" s="52"/>
      <c r="AI1918" s="52"/>
      <c r="AJ1918" s="52"/>
      <c r="AK1918" s="52"/>
      <c r="AL1918" s="52"/>
      <c r="AM1918" s="52"/>
      <c r="AN1918" s="52"/>
      <c r="AO1918" s="52"/>
      <c r="AP1918" s="52"/>
      <c r="AQ1918" s="52"/>
      <c r="AR1918" s="52"/>
      <c r="AS1918" s="52"/>
      <c r="AT1918" s="52"/>
      <c r="AU1918" s="52"/>
      <c r="AV1918" s="52"/>
      <c r="AW1918" s="52"/>
      <c r="AX1918" s="52"/>
      <c r="AY1918" s="52"/>
      <c r="AZ1918" s="52"/>
      <c r="BA1918" s="52"/>
      <c r="BB1918" s="52"/>
      <c r="BC1918" s="52"/>
      <c r="BD1918" s="52"/>
      <c r="BE1918" s="52"/>
      <c r="BF1918" s="52"/>
      <c r="BG1918" s="52"/>
      <c r="BH1918" s="52"/>
      <c r="BI1918" s="52"/>
      <c r="BJ1918" s="52"/>
      <c r="BK1918" s="52"/>
      <c r="BL1918" s="52"/>
      <c r="BM1918" s="52"/>
      <c r="BN1918" s="52"/>
      <c r="BO1918" s="52"/>
      <c r="BP1918" s="52"/>
      <c r="BQ1918" s="52"/>
      <c r="BR1918" s="52"/>
      <c r="BS1918" s="52"/>
      <c r="BT1918" s="52"/>
      <c r="BU1918" s="52"/>
      <c r="BV1918" s="52"/>
      <c r="BW1918" s="52"/>
      <c r="BX1918" s="52"/>
      <c r="BY1918" s="52"/>
      <c r="BZ1918" s="52"/>
      <c r="CA1918" s="52"/>
      <c r="CB1918" s="52"/>
      <c r="CC1918" s="52"/>
      <c r="CD1918" s="52"/>
      <c r="CE1918" s="52"/>
      <c r="CF1918" s="52"/>
      <c r="CG1918" s="52"/>
      <c r="CH1918" s="52"/>
      <c r="CI1918" s="52"/>
      <c r="CJ1918" s="52"/>
      <c r="CK1918" s="52"/>
      <c r="CL1918" s="52"/>
      <c r="CM1918" s="52"/>
      <c r="CN1918" s="52"/>
      <c r="CO1918" s="52"/>
      <c r="CP1918" s="52"/>
      <c r="CQ1918" s="52"/>
      <c r="CR1918" s="52"/>
      <c r="CS1918" s="52"/>
      <c r="CT1918" s="52"/>
      <c r="CU1918" s="52"/>
      <c r="CV1918" s="52"/>
      <c r="CW1918" s="52"/>
      <c r="CX1918" s="52"/>
      <c r="CY1918" s="52"/>
      <c r="CZ1918" s="52"/>
      <c r="DA1918" s="52"/>
      <c r="DB1918" s="52"/>
      <c r="DC1918" s="52"/>
      <c r="DD1918" s="52"/>
      <c r="DE1918" s="52"/>
      <c r="DF1918" s="52"/>
      <c r="DG1918" s="52"/>
      <c r="DH1918" s="52"/>
      <c r="DI1918" s="52"/>
      <c r="DJ1918" s="52"/>
      <c r="DK1918" s="52"/>
      <c r="DL1918" s="52"/>
      <c r="DM1918" s="52"/>
      <c r="DN1918" s="52"/>
      <c r="DO1918" s="52"/>
      <c r="DP1918" s="52"/>
      <c r="DQ1918" s="52"/>
      <c r="DR1918" s="52"/>
      <c r="DS1918" s="52"/>
      <c r="DT1918" s="52"/>
      <c r="DU1918" s="52"/>
      <c r="DV1918" s="52"/>
      <c r="DW1918" s="52"/>
      <c r="DX1918" s="52"/>
      <c r="DY1918" s="52"/>
    </row>
    <row r="1919" spans="1:129" x14ac:dyDescent="0.25">
      <c r="A1919" s="52"/>
      <c r="B1919" s="52"/>
      <c r="C1919" s="52"/>
      <c r="D1919" s="52"/>
      <c r="E1919" s="52"/>
      <c r="F1919" s="52"/>
      <c r="G1919" s="52"/>
      <c r="H1919" s="52"/>
      <c r="I1919" s="52"/>
      <c r="J1919" s="103"/>
      <c r="K1919" s="55"/>
      <c r="L1919" s="52"/>
      <c r="M1919" s="55"/>
      <c r="N1919" s="52"/>
      <c r="O1919" s="52"/>
      <c r="P1919" s="95"/>
      <c r="Q1919" s="52"/>
      <c r="R1919" s="52"/>
      <c r="S1919" s="52"/>
      <c r="T1919" s="52"/>
      <c r="U1919" s="52"/>
      <c r="V1919" s="52"/>
      <c r="W1919" s="52"/>
      <c r="X1919" s="52"/>
      <c r="Y1919" s="52"/>
      <c r="Z1919" s="52"/>
      <c r="AA1919" s="52"/>
      <c r="AB1919" s="52"/>
      <c r="AC1919" s="52"/>
      <c r="AD1919" s="52"/>
      <c r="AE1919" s="52"/>
      <c r="AF1919" s="52"/>
      <c r="AG1919" s="52"/>
      <c r="AH1919" s="52"/>
      <c r="AI1919" s="52"/>
      <c r="AJ1919" s="52"/>
      <c r="AK1919" s="52"/>
      <c r="AL1919" s="52"/>
      <c r="AM1919" s="52"/>
      <c r="AN1919" s="52"/>
      <c r="AO1919" s="52"/>
      <c r="AP1919" s="52"/>
      <c r="AQ1919" s="52"/>
      <c r="AR1919" s="52"/>
      <c r="AS1919" s="52"/>
      <c r="AT1919" s="52"/>
      <c r="AU1919" s="52"/>
      <c r="AV1919" s="52"/>
      <c r="AW1919" s="52"/>
      <c r="AX1919" s="52"/>
      <c r="AY1919" s="52"/>
      <c r="AZ1919" s="52"/>
      <c r="BA1919" s="52"/>
      <c r="BB1919" s="52"/>
      <c r="BC1919" s="52"/>
      <c r="BD1919" s="52"/>
      <c r="BE1919" s="52"/>
      <c r="BF1919" s="52"/>
      <c r="BG1919" s="52"/>
      <c r="BH1919" s="52"/>
      <c r="BI1919" s="52"/>
      <c r="BJ1919" s="52"/>
      <c r="BK1919" s="52"/>
      <c r="BL1919" s="52"/>
      <c r="BM1919" s="52"/>
      <c r="BN1919" s="52"/>
      <c r="BO1919" s="52"/>
      <c r="BP1919" s="52"/>
      <c r="BQ1919" s="52"/>
      <c r="BR1919" s="52"/>
      <c r="BS1919" s="52"/>
      <c r="BT1919" s="52"/>
      <c r="BU1919" s="52"/>
      <c r="BV1919" s="52"/>
      <c r="BW1919" s="52"/>
      <c r="BX1919" s="52"/>
      <c r="BY1919" s="52"/>
      <c r="BZ1919" s="52"/>
      <c r="CA1919" s="52"/>
      <c r="CB1919" s="52"/>
      <c r="CC1919" s="52"/>
      <c r="CD1919" s="52"/>
      <c r="CE1919" s="52"/>
      <c r="CF1919" s="52"/>
      <c r="CG1919" s="52"/>
      <c r="CH1919" s="52"/>
      <c r="CI1919" s="52"/>
      <c r="CJ1919" s="52"/>
      <c r="CK1919" s="52"/>
      <c r="CL1919" s="52"/>
      <c r="CM1919" s="52"/>
      <c r="CN1919" s="52"/>
      <c r="CO1919" s="52"/>
      <c r="CP1919" s="52"/>
      <c r="CQ1919" s="52"/>
      <c r="CR1919" s="52"/>
      <c r="CS1919" s="52"/>
      <c r="CT1919" s="52"/>
      <c r="CU1919" s="52"/>
      <c r="CV1919" s="52"/>
      <c r="CW1919" s="52"/>
      <c r="CX1919" s="52"/>
      <c r="CY1919" s="52"/>
      <c r="CZ1919" s="52"/>
      <c r="DA1919" s="52"/>
      <c r="DB1919" s="52"/>
      <c r="DC1919" s="52"/>
      <c r="DD1919" s="52"/>
      <c r="DE1919" s="52"/>
      <c r="DF1919" s="52"/>
      <c r="DG1919" s="52"/>
      <c r="DH1919" s="52"/>
      <c r="DI1919" s="52"/>
      <c r="DJ1919" s="52"/>
      <c r="DK1919" s="52"/>
      <c r="DL1919" s="52"/>
      <c r="DM1919" s="52"/>
      <c r="DN1919" s="52"/>
      <c r="DO1919" s="52"/>
      <c r="DP1919" s="52"/>
      <c r="DQ1919" s="52"/>
      <c r="DR1919" s="52"/>
      <c r="DS1919" s="52"/>
      <c r="DT1919" s="52"/>
      <c r="DU1919" s="52"/>
      <c r="DV1919" s="52"/>
      <c r="DW1919" s="52"/>
      <c r="DX1919" s="52"/>
      <c r="DY1919" s="52"/>
    </row>
    <row r="1920" spans="1:129" x14ac:dyDescent="0.25">
      <c r="A1920" s="52"/>
      <c r="B1920" s="52"/>
      <c r="C1920" s="52"/>
      <c r="D1920" s="52"/>
      <c r="E1920" s="52"/>
      <c r="F1920" s="52"/>
      <c r="G1920" s="52"/>
      <c r="H1920" s="52"/>
      <c r="I1920" s="52"/>
      <c r="J1920" s="103"/>
      <c r="K1920" s="55"/>
      <c r="L1920" s="52"/>
      <c r="M1920" s="55"/>
      <c r="N1920" s="52"/>
      <c r="O1920" s="52"/>
      <c r="P1920" s="95"/>
      <c r="Q1920" s="52"/>
      <c r="R1920" s="52"/>
      <c r="S1920" s="52"/>
      <c r="T1920" s="52"/>
      <c r="U1920" s="52"/>
      <c r="V1920" s="52"/>
      <c r="W1920" s="52"/>
      <c r="X1920" s="52"/>
      <c r="Y1920" s="52"/>
      <c r="Z1920" s="52"/>
      <c r="AA1920" s="52"/>
      <c r="AB1920" s="52"/>
      <c r="AC1920" s="52"/>
      <c r="AD1920" s="52"/>
      <c r="AE1920" s="52"/>
      <c r="AF1920" s="52"/>
      <c r="AG1920" s="52"/>
      <c r="AH1920" s="52"/>
      <c r="AI1920" s="52"/>
      <c r="AJ1920" s="52"/>
      <c r="AK1920" s="52"/>
      <c r="AL1920" s="52"/>
      <c r="AM1920" s="52"/>
      <c r="AN1920" s="52"/>
      <c r="AO1920" s="52"/>
      <c r="AP1920" s="52"/>
      <c r="AQ1920" s="52"/>
      <c r="AR1920" s="52"/>
      <c r="AS1920" s="52"/>
      <c r="AT1920" s="52"/>
      <c r="AU1920" s="52"/>
      <c r="AV1920" s="52"/>
      <c r="AW1920" s="52"/>
      <c r="AX1920" s="52"/>
      <c r="AY1920" s="52"/>
      <c r="AZ1920" s="52"/>
      <c r="BA1920" s="52"/>
      <c r="BB1920" s="52"/>
      <c r="BC1920" s="52"/>
      <c r="BD1920" s="52"/>
      <c r="BE1920" s="52"/>
      <c r="BF1920" s="52"/>
      <c r="BG1920" s="52"/>
      <c r="BH1920" s="52"/>
      <c r="BI1920" s="52"/>
      <c r="BJ1920" s="52"/>
      <c r="BK1920" s="52"/>
      <c r="BL1920" s="52"/>
      <c r="BM1920" s="52"/>
      <c r="BN1920" s="52"/>
      <c r="BO1920" s="52"/>
      <c r="BP1920" s="52"/>
      <c r="BQ1920" s="52"/>
      <c r="BR1920" s="52"/>
      <c r="BS1920" s="52"/>
      <c r="BT1920" s="52"/>
      <c r="BU1920" s="52"/>
      <c r="BV1920" s="52"/>
      <c r="BW1920" s="52"/>
      <c r="BX1920" s="52"/>
      <c r="BY1920" s="52"/>
      <c r="BZ1920" s="52"/>
      <c r="CA1920" s="52"/>
      <c r="CB1920" s="52"/>
      <c r="CC1920" s="52"/>
      <c r="CD1920" s="52"/>
      <c r="CE1920" s="52"/>
      <c r="CF1920" s="52"/>
      <c r="CG1920" s="52"/>
      <c r="CH1920" s="52"/>
      <c r="CI1920" s="52"/>
      <c r="CJ1920" s="52"/>
      <c r="CK1920" s="52"/>
      <c r="CL1920" s="52"/>
      <c r="CM1920" s="52"/>
      <c r="CN1920" s="52"/>
      <c r="CO1920" s="52"/>
      <c r="CP1920" s="52"/>
      <c r="CQ1920" s="52"/>
      <c r="CR1920" s="52"/>
      <c r="CS1920" s="52"/>
      <c r="CT1920" s="52"/>
      <c r="CU1920" s="52"/>
      <c r="CV1920" s="52"/>
      <c r="CW1920" s="52"/>
      <c r="CX1920" s="52"/>
      <c r="CY1920" s="52"/>
      <c r="CZ1920" s="52"/>
      <c r="DA1920" s="52"/>
      <c r="DB1920" s="52"/>
      <c r="DC1920" s="52"/>
      <c r="DD1920" s="52"/>
      <c r="DE1920" s="52"/>
      <c r="DF1920" s="52"/>
      <c r="DG1920" s="52"/>
      <c r="DH1920" s="52"/>
      <c r="DI1920" s="52"/>
      <c r="DJ1920" s="52"/>
      <c r="DK1920" s="52"/>
      <c r="DL1920" s="52"/>
      <c r="DM1920" s="52"/>
      <c r="DN1920" s="52"/>
      <c r="DO1920" s="52"/>
      <c r="DP1920" s="52"/>
      <c r="DQ1920" s="52"/>
      <c r="DR1920" s="52"/>
      <c r="DS1920" s="52"/>
      <c r="DT1920" s="52"/>
      <c r="DU1920" s="52"/>
      <c r="DV1920" s="52"/>
      <c r="DW1920" s="52"/>
      <c r="DX1920" s="52"/>
      <c r="DY1920" s="52"/>
    </row>
    <row r="1921" spans="1:129" x14ac:dyDescent="0.25">
      <c r="A1921" s="52"/>
      <c r="B1921" s="52"/>
      <c r="C1921" s="52"/>
      <c r="D1921" s="52"/>
      <c r="E1921" s="52"/>
      <c r="F1921" s="52"/>
      <c r="G1921" s="52"/>
      <c r="H1921" s="52"/>
      <c r="I1921" s="108"/>
      <c r="J1921" s="103"/>
      <c r="K1921" s="55"/>
      <c r="L1921" s="52"/>
      <c r="M1921" s="55"/>
      <c r="N1921" s="52"/>
      <c r="O1921" s="52"/>
      <c r="P1921" s="95"/>
      <c r="Q1921" s="52"/>
      <c r="R1921" s="52"/>
      <c r="S1921" s="52"/>
      <c r="T1921" s="52"/>
      <c r="U1921" s="52"/>
      <c r="V1921" s="52"/>
      <c r="W1921" s="52"/>
      <c r="X1921" s="52"/>
      <c r="Y1921" s="52"/>
      <c r="Z1921" s="52"/>
      <c r="AA1921" s="52"/>
      <c r="AB1921" s="52"/>
      <c r="AC1921" s="52"/>
      <c r="AD1921" s="52"/>
      <c r="AE1921" s="52"/>
      <c r="AF1921" s="52"/>
      <c r="AG1921" s="52"/>
      <c r="AH1921" s="52"/>
      <c r="AI1921" s="52"/>
      <c r="AJ1921" s="52"/>
      <c r="AK1921" s="52"/>
      <c r="AL1921" s="52"/>
      <c r="AM1921" s="52"/>
      <c r="AN1921" s="52"/>
      <c r="AO1921" s="52"/>
      <c r="AP1921" s="52"/>
      <c r="AQ1921" s="52"/>
      <c r="AR1921" s="52"/>
      <c r="AS1921" s="52"/>
      <c r="AT1921" s="52"/>
      <c r="AU1921" s="52"/>
      <c r="AV1921" s="52"/>
      <c r="AW1921" s="52"/>
      <c r="AX1921" s="52"/>
      <c r="AY1921" s="52"/>
      <c r="AZ1921" s="52"/>
      <c r="BA1921" s="52"/>
      <c r="BB1921" s="52"/>
      <c r="BC1921" s="52"/>
      <c r="BD1921" s="52"/>
      <c r="BE1921" s="52"/>
      <c r="BF1921" s="52"/>
      <c r="BG1921" s="52"/>
      <c r="BH1921" s="52"/>
      <c r="BI1921" s="52"/>
      <c r="BJ1921" s="52"/>
      <c r="BK1921" s="52"/>
      <c r="BL1921" s="52"/>
      <c r="BM1921" s="52"/>
      <c r="BN1921" s="52"/>
      <c r="BO1921" s="52"/>
      <c r="BP1921" s="52"/>
      <c r="BQ1921" s="52"/>
      <c r="BR1921" s="52"/>
      <c r="BS1921" s="52"/>
      <c r="BT1921" s="52"/>
      <c r="BU1921" s="52"/>
      <c r="BV1921" s="52"/>
      <c r="BW1921" s="52"/>
      <c r="BX1921" s="52"/>
      <c r="BY1921" s="52"/>
      <c r="BZ1921" s="52"/>
      <c r="CA1921" s="52"/>
      <c r="CB1921" s="52"/>
      <c r="CC1921" s="52"/>
      <c r="CD1921" s="52"/>
      <c r="CE1921" s="52"/>
      <c r="CF1921" s="52"/>
      <c r="CG1921" s="52"/>
      <c r="CH1921" s="52"/>
      <c r="CI1921" s="52"/>
      <c r="CJ1921" s="52"/>
      <c r="CK1921" s="52"/>
      <c r="CL1921" s="52"/>
      <c r="CM1921" s="52"/>
      <c r="CN1921" s="52"/>
      <c r="CO1921" s="52"/>
      <c r="CP1921" s="52"/>
      <c r="CQ1921" s="52"/>
      <c r="CR1921" s="52"/>
      <c r="CS1921" s="52"/>
      <c r="CT1921" s="52"/>
      <c r="CU1921" s="52"/>
      <c r="CV1921" s="52"/>
      <c r="CW1921" s="52"/>
      <c r="CX1921" s="52"/>
      <c r="CY1921" s="52"/>
      <c r="CZ1921" s="52"/>
      <c r="DA1921" s="52"/>
      <c r="DB1921" s="52"/>
      <c r="DC1921" s="52"/>
      <c r="DD1921" s="52"/>
      <c r="DE1921" s="52"/>
      <c r="DF1921" s="52"/>
      <c r="DG1921" s="52"/>
      <c r="DH1921" s="52"/>
      <c r="DI1921" s="52"/>
      <c r="DJ1921" s="52"/>
      <c r="DK1921" s="52"/>
      <c r="DL1921" s="52"/>
      <c r="DM1921" s="52"/>
      <c r="DN1921" s="52"/>
      <c r="DO1921" s="52"/>
      <c r="DP1921" s="52"/>
      <c r="DQ1921" s="52"/>
      <c r="DR1921" s="52"/>
      <c r="DS1921" s="52"/>
      <c r="DT1921" s="52"/>
      <c r="DU1921" s="52"/>
      <c r="DV1921" s="52"/>
      <c r="DW1921" s="52"/>
      <c r="DX1921" s="52"/>
      <c r="DY1921" s="52"/>
    </row>
    <row r="1922" spans="1:129" x14ac:dyDescent="0.25">
      <c r="A1922" s="52"/>
      <c r="B1922" s="52"/>
      <c r="C1922" s="52"/>
      <c r="D1922" s="52"/>
      <c r="E1922" s="52"/>
      <c r="F1922" s="52"/>
      <c r="G1922" s="52"/>
      <c r="H1922" s="52"/>
      <c r="I1922" s="108"/>
      <c r="J1922" s="103"/>
      <c r="K1922" s="55"/>
      <c r="L1922" s="52"/>
      <c r="M1922" s="55"/>
      <c r="N1922" s="52"/>
      <c r="O1922" s="52"/>
      <c r="P1922" s="95"/>
      <c r="Q1922" s="52"/>
      <c r="R1922" s="52"/>
      <c r="S1922" s="52"/>
      <c r="T1922" s="52"/>
      <c r="U1922" s="52"/>
      <c r="V1922" s="52"/>
      <c r="W1922" s="52"/>
      <c r="X1922" s="52"/>
      <c r="Y1922" s="52"/>
      <c r="Z1922" s="52"/>
      <c r="AA1922" s="52"/>
      <c r="AB1922" s="52"/>
      <c r="AC1922" s="52"/>
      <c r="AD1922" s="52"/>
      <c r="AE1922" s="52"/>
      <c r="AF1922" s="52"/>
      <c r="AG1922" s="52"/>
      <c r="AH1922" s="52"/>
      <c r="AI1922" s="52"/>
      <c r="AJ1922" s="52"/>
      <c r="AK1922" s="52"/>
      <c r="AL1922" s="52"/>
      <c r="AM1922" s="52"/>
      <c r="AN1922" s="52"/>
      <c r="AO1922" s="52"/>
      <c r="AP1922" s="52"/>
      <c r="AQ1922" s="52"/>
      <c r="AR1922" s="52"/>
      <c r="AS1922" s="52"/>
      <c r="AT1922" s="52"/>
      <c r="AU1922" s="52"/>
      <c r="AV1922" s="52"/>
      <c r="AW1922" s="52"/>
      <c r="AX1922" s="52"/>
      <c r="AY1922" s="52"/>
      <c r="AZ1922" s="52"/>
      <c r="BA1922" s="52"/>
      <c r="BB1922" s="52"/>
      <c r="BC1922" s="52"/>
      <c r="BD1922" s="52"/>
      <c r="BE1922" s="52"/>
      <c r="BF1922" s="52"/>
      <c r="BG1922" s="52"/>
      <c r="BH1922" s="52"/>
      <c r="BI1922" s="52"/>
      <c r="BJ1922" s="52"/>
      <c r="BK1922" s="52"/>
      <c r="BL1922" s="52"/>
      <c r="BM1922" s="52"/>
      <c r="BN1922" s="52"/>
      <c r="BO1922" s="52"/>
      <c r="BP1922" s="52"/>
      <c r="BQ1922" s="52"/>
      <c r="BR1922" s="52"/>
      <c r="BS1922" s="52"/>
      <c r="BT1922" s="52"/>
      <c r="BU1922" s="52"/>
      <c r="BV1922" s="52"/>
      <c r="BW1922" s="52"/>
      <c r="BX1922" s="52"/>
      <c r="BY1922" s="52"/>
      <c r="BZ1922" s="52"/>
      <c r="CA1922" s="52"/>
      <c r="CB1922" s="52"/>
      <c r="CC1922" s="52"/>
      <c r="CD1922" s="52"/>
      <c r="CE1922" s="52"/>
      <c r="CF1922" s="52"/>
      <c r="CG1922" s="52"/>
      <c r="CH1922" s="52"/>
      <c r="CI1922" s="52"/>
      <c r="CJ1922" s="52"/>
      <c r="CK1922" s="52"/>
      <c r="CL1922" s="52"/>
      <c r="CM1922" s="52"/>
      <c r="CN1922" s="52"/>
      <c r="CO1922" s="52"/>
      <c r="CP1922" s="52"/>
      <c r="CQ1922" s="52"/>
      <c r="CR1922" s="52"/>
      <c r="CS1922" s="52"/>
      <c r="CT1922" s="52"/>
      <c r="CU1922" s="52"/>
      <c r="CV1922" s="52"/>
      <c r="CW1922" s="52"/>
      <c r="CX1922" s="52"/>
      <c r="CY1922" s="52"/>
      <c r="CZ1922" s="52"/>
      <c r="DA1922" s="52"/>
      <c r="DB1922" s="52"/>
      <c r="DC1922" s="52"/>
      <c r="DD1922" s="52"/>
      <c r="DE1922" s="52"/>
      <c r="DF1922" s="52"/>
      <c r="DG1922" s="52"/>
      <c r="DH1922" s="52"/>
      <c r="DI1922" s="52"/>
      <c r="DJ1922" s="52"/>
      <c r="DK1922" s="52"/>
      <c r="DL1922" s="52"/>
      <c r="DM1922" s="52"/>
      <c r="DN1922" s="52"/>
      <c r="DO1922" s="52"/>
      <c r="DP1922" s="52"/>
      <c r="DQ1922" s="52"/>
      <c r="DR1922" s="52"/>
      <c r="DS1922" s="52"/>
      <c r="DT1922" s="52"/>
      <c r="DU1922" s="52"/>
      <c r="DV1922" s="52"/>
      <c r="DW1922" s="52"/>
      <c r="DX1922" s="52"/>
      <c r="DY1922" s="52"/>
    </row>
    <row r="1923" spans="1:129" x14ac:dyDescent="0.25">
      <c r="A1923" s="52"/>
      <c r="B1923" s="52"/>
      <c r="C1923" s="52"/>
      <c r="D1923" s="52"/>
      <c r="E1923" s="52"/>
      <c r="F1923" s="52"/>
      <c r="G1923" s="52"/>
      <c r="H1923" s="52"/>
      <c r="I1923" s="108"/>
      <c r="J1923" s="103"/>
      <c r="K1923" s="55"/>
      <c r="L1923" s="52"/>
      <c r="M1923" s="55"/>
      <c r="N1923" s="52"/>
      <c r="O1923" s="52"/>
      <c r="P1923" s="95"/>
      <c r="Q1923" s="52"/>
      <c r="R1923" s="52"/>
      <c r="S1923" s="52"/>
      <c r="T1923" s="52"/>
      <c r="U1923" s="52"/>
      <c r="V1923" s="52"/>
      <c r="W1923" s="52"/>
      <c r="X1923" s="52"/>
      <c r="Y1923" s="52"/>
      <c r="Z1923" s="52"/>
      <c r="AA1923" s="52"/>
      <c r="AB1923" s="52"/>
      <c r="AC1923" s="52"/>
      <c r="AD1923" s="52"/>
      <c r="AE1923" s="52"/>
      <c r="AF1923" s="52"/>
      <c r="AG1923" s="52"/>
      <c r="AH1923" s="52"/>
      <c r="AI1923" s="52"/>
      <c r="AJ1923" s="52"/>
      <c r="AK1923" s="52"/>
      <c r="AL1923" s="52"/>
      <c r="AM1923" s="52"/>
      <c r="AN1923" s="52"/>
      <c r="AO1923" s="52"/>
      <c r="AP1923" s="52"/>
      <c r="AQ1923" s="52"/>
      <c r="AR1923" s="52"/>
      <c r="AS1923" s="52"/>
      <c r="AT1923" s="52"/>
      <c r="AU1923" s="52"/>
      <c r="AV1923" s="52"/>
      <c r="AW1923" s="52"/>
      <c r="AX1923" s="52"/>
      <c r="AY1923" s="52"/>
      <c r="AZ1923" s="52"/>
      <c r="BA1923" s="52"/>
      <c r="BB1923" s="52"/>
      <c r="BC1923" s="52"/>
      <c r="BD1923" s="52"/>
      <c r="BE1923" s="52"/>
      <c r="BF1923" s="52"/>
      <c r="BG1923" s="52"/>
      <c r="BH1923" s="52"/>
      <c r="BI1923" s="52"/>
      <c r="BJ1923" s="52"/>
      <c r="BK1923" s="52"/>
      <c r="BL1923" s="52"/>
      <c r="BM1923" s="52"/>
      <c r="BN1923" s="52"/>
      <c r="BO1923" s="52"/>
      <c r="BP1923" s="52"/>
      <c r="BQ1923" s="52"/>
      <c r="BR1923" s="52"/>
      <c r="BS1923" s="52"/>
      <c r="BT1923" s="52"/>
      <c r="BU1923" s="52"/>
      <c r="BV1923" s="52"/>
      <c r="BW1923" s="52"/>
      <c r="BX1923" s="52"/>
      <c r="BY1923" s="52"/>
      <c r="BZ1923" s="52"/>
      <c r="CA1923" s="52"/>
      <c r="CB1923" s="52"/>
      <c r="CC1923" s="52"/>
      <c r="CD1923" s="52"/>
      <c r="CE1923" s="52"/>
      <c r="CF1923" s="52"/>
      <c r="CG1923" s="52"/>
      <c r="CH1923" s="52"/>
      <c r="CI1923" s="52"/>
      <c r="CJ1923" s="52"/>
      <c r="CK1923" s="52"/>
      <c r="CL1923" s="52"/>
      <c r="CM1923" s="52"/>
      <c r="CN1923" s="52"/>
      <c r="CO1923" s="52"/>
      <c r="CP1923" s="52"/>
      <c r="CQ1923" s="52"/>
      <c r="CR1923" s="52"/>
      <c r="CS1923" s="52"/>
      <c r="CT1923" s="52"/>
      <c r="CU1923" s="52"/>
      <c r="CV1923" s="52"/>
      <c r="CW1923" s="52"/>
      <c r="CX1923" s="52"/>
      <c r="CY1923" s="52"/>
      <c r="CZ1923" s="52"/>
      <c r="DA1923" s="52"/>
      <c r="DB1923" s="52"/>
      <c r="DC1923" s="52"/>
      <c r="DD1923" s="52"/>
      <c r="DE1923" s="52"/>
      <c r="DF1923" s="52"/>
      <c r="DG1923" s="52"/>
      <c r="DH1923" s="52"/>
      <c r="DI1923" s="52"/>
      <c r="DJ1923" s="52"/>
      <c r="DK1923" s="52"/>
      <c r="DL1923" s="52"/>
      <c r="DM1923" s="52"/>
      <c r="DN1923" s="52"/>
      <c r="DO1923" s="52"/>
      <c r="DP1923" s="52"/>
      <c r="DQ1923" s="52"/>
      <c r="DR1923" s="52"/>
      <c r="DS1923" s="52"/>
      <c r="DT1923" s="52"/>
      <c r="DU1923" s="52"/>
      <c r="DV1923" s="52"/>
      <c r="DW1923" s="52"/>
      <c r="DX1923" s="52"/>
      <c r="DY1923" s="52"/>
    </row>
    <row r="1924" spans="1:129" x14ac:dyDescent="0.25">
      <c r="A1924" s="52"/>
      <c r="B1924" s="52"/>
      <c r="C1924" s="52"/>
      <c r="D1924" s="52"/>
      <c r="E1924" s="52"/>
      <c r="F1924" s="52"/>
      <c r="G1924" s="52"/>
      <c r="H1924" s="52"/>
      <c r="I1924" s="108"/>
      <c r="J1924" s="103"/>
      <c r="K1924" s="55"/>
      <c r="L1924" s="52"/>
      <c r="M1924" s="55"/>
      <c r="N1924" s="52"/>
      <c r="O1924" s="52"/>
      <c r="P1924" s="95"/>
      <c r="Q1924" s="52"/>
      <c r="R1924" s="52"/>
      <c r="S1924" s="52"/>
      <c r="T1924" s="52"/>
      <c r="U1924" s="52"/>
      <c r="V1924" s="52"/>
      <c r="W1924" s="52"/>
      <c r="X1924" s="52"/>
      <c r="Y1924" s="52"/>
      <c r="Z1924" s="52"/>
      <c r="AA1924" s="52"/>
      <c r="AB1924" s="52"/>
      <c r="AC1924" s="52"/>
      <c r="AD1924" s="52"/>
      <c r="AE1924" s="52"/>
      <c r="AF1924" s="52"/>
      <c r="AG1924" s="52"/>
      <c r="AH1924" s="52"/>
      <c r="AI1924" s="52"/>
      <c r="AJ1924" s="52"/>
      <c r="AK1924" s="52"/>
      <c r="AL1924" s="52"/>
      <c r="AM1924" s="52"/>
      <c r="AN1924" s="52"/>
      <c r="AO1924" s="52"/>
      <c r="AP1924" s="52"/>
      <c r="AQ1924" s="52"/>
      <c r="AR1924" s="52"/>
      <c r="AS1924" s="52"/>
      <c r="AT1924" s="52"/>
      <c r="AU1924" s="52"/>
      <c r="AV1924" s="52"/>
      <c r="AW1924" s="52"/>
      <c r="AX1924" s="52"/>
      <c r="AY1924" s="52"/>
      <c r="AZ1924" s="52"/>
      <c r="BA1924" s="52"/>
      <c r="BB1924" s="52"/>
      <c r="BC1924" s="52"/>
      <c r="BD1924" s="52"/>
      <c r="BE1924" s="52"/>
      <c r="BF1924" s="52"/>
      <c r="BG1924" s="52"/>
      <c r="BH1924" s="52"/>
      <c r="BI1924" s="52"/>
      <c r="BJ1924" s="52"/>
      <c r="BK1924" s="52"/>
      <c r="BL1924" s="52"/>
      <c r="BM1924" s="52"/>
      <c r="BN1924" s="52"/>
      <c r="BO1924" s="52"/>
      <c r="BP1924" s="52"/>
      <c r="BQ1924" s="52"/>
      <c r="BR1924" s="52"/>
      <c r="BS1924" s="52"/>
      <c r="BT1924" s="52"/>
      <c r="BU1924" s="52"/>
      <c r="BV1924" s="52"/>
      <c r="BW1924" s="52"/>
      <c r="BX1924" s="52"/>
      <c r="BY1924" s="52"/>
      <c r="BZ1924" s="52"/>
      <c r="CA1924" s="52"/>
      <c r="CB1924" s="52"/>
      <c r="CC1924" s="52"/>
      <c r="CD1924" s="52"/>
      <c r="CE1924" s="52"/>
      <c r="CF1924" s="52"/>
      <c r="CG1924" s="52"/>
      <c r="CH1924" s="52"/>
      <c r="CI1924" s="52"/>
      <c r="CJ1924" s="52"/>
      <c r="CK1924" s="52"/>
      <c r="CL1924" s="52"/>
      <c r="CM1924" s="52"/>
      <c r="CN1924" s="52"/>
      <c r="CO1924" s="52"/>
      <c r="CP1924" s="52"/>
      <c r="CQ1924" s="52"/>
      <c r="CR1924" s="52"/>
      <c r="CS1924" s="52"/>
      <c r="CT1924" s="52"/>
      <c r="CU1924" s="52"/>
      <c r="CV1924" s="52"/>
      <c r="CW1924" s="52"/>
      <c r="CX1924" s="52"/>
      <c r="CY1924" s="52"/>
      <c r="CZ1924" s="52"/>
      <c r="DA1924" s="52"/>
      <c r="DB1924" s="52"/>
      <c r="DC1924" s="52"/>
      <c r="DD1924" s="52"/>
      <c r="DE1924" s="52"/>
      <c r="DF1924" s="52"/>
      <c r="DG1924" s="52"/>
      <c r="DH1924" s="52"/>
      <c r="DI1924" s="52"/>
      <c r="DJ1924" s="52"/>
      <c r="DK1924" s="52"/>
      <c r="DL1924" s="52"/>
      <c r="DM1924" s="52"/>
      <c r="DN1924" s="52"/>
      <c r="DO1924" s="52"/>
      <c r="DP1924" s="52"/>
      <c r="DQ1924" s="52"/>
      <c r="DR1924" s="52"/>
      <c r="DS1924" s="52"/>
      <c r="DT1924" s="52"/>
      <c r="DU1924" s="52"/>
      <c r="DV1924" s="52"/>
      <c r="DW1924" s="52"/>
      <c r="DX1924" s="52"/>
      <c r="DY1924" s="52"/>
    </row>
    <row r="1925" spans="1:129" x14ac:dyDescent="0.25">
      <c r="A1925" s="52"/>
      <c r="B1925" s="52"/>
      <c r="C1925" s="52"/>
      <c r="D1925" s="52"/>
      <c r="E1925" s="52"/>
      <c r="F1925" s="52"/>
      <c r="G1925" s="52"/>
      <c r="H1925" s="52"/>
      <c r="I1925" s="108"/>
      <c r="J1925" s="103"/>
      <c r="K1925" s="55"/>
      <c r="L1925" s="52"/>
      <c r="M1925" s="55"/>
      <c r="N1925" s="52"/>
      <c r="O1925" s="52"/>
      <c r="P1925" s="95"/>
      <c r="Q1925" s="52"/>
      <c r="R1925" s="52"/>
      <c r="S1925" s="52"/>
      <c r="T1925" s="52"/>
      <c r="U1925" s="52"/>
      <c r="V1925" s="52"/>
      <c r="W1925" s="52"/>
      <c r="X1925" s="52"/>
      <c r="Y1925" s="52"/>
      <c r="Z1925" s="52"/>
      <c r="AA1925" s="52"/>
      <c r="AB1925" s="52"/>
      <c r="AC1925" s="52"/>
      <c r="AD1925" s="52"/>
      <c r="AE1925" s="52"/>
      <c r="AF1925" s="52"/>
      <c r="AG1925" s="52"/>
      <c r="AH1925" s="52"/>
      <c r="AI1925" s="52"/>
      <c r="AJ1925" s="52"/>
      <c r="AK1925" s="52"/>
      <c r="AL1925" s="52"/>
      <c r="AM1925" s="52"/>
      <c r="AN1925" s="52"/>
      <c r="AO1925" s="52"/>
      <c r="AP1925" s="52"/>
      <c r="AQ1925" s="52"/>
      <c r="AR1925" s="52"/>
      <c r="AS1925" s="52"/>
      <c r="AT1925" s="52"/>
      <c r="AU1925" s="52"/>
      <c r="AV1925" s="52"/>
      <c r="AW1925" s="52"/>
      <c r="AX1925" s="52"/>
      <c r="AY1925" s="52"/>
      <c r="AZ1925" s="52"/>
      <c r="BA1925" s="52"/>
      <c r="BB1925" s="52"/>
      <c r="BC1925" s="52"/>
      <c r="BD1925" s="52"/>
      <c r="BE1925" s="52"/>
      <c r="BF1925" s="52"/>
      <c r="BG1925" s="52"/>
      <c r="BH1925" s="52"/>
      <c r="BI1925" s="52"/>
      <c r="BJ1925" s="52"/>
      <c r="BK1925" s="52"/>
      <c r="BL1925" s="52"/>
      <c r="BM1925" s="52"/>
      <c r="BN1925" s="52"/>
      <c r="BO1925" s="52"/>
      <c r="BP1925" s="52"/>
      <c r="BQ1925" s="52"/>
      <c r="BR1925" s="52"/>
      <c r="BS1925" s="52"/>
      <c r="BT1925" s="52"/>
      <c r="BU1925" s="52"/>
      <c r="BV1925" s="52"/>
      <c r="BW1925" s="52"/>
      <c r="BX1925" s="52"/>
      <c r="BY1925" s="52"/>
      <c r="BZ1925" s="52"/>
      <c r="CA1925" s="52"/>
      <c r="CB1925" s="52"/>
      <c r="CC1925" s="52"/>
      <c r="CD1925" s="52"/>
      <c r="CE1925" s="52"/>
      <c r="CF1925" s="52"/>
      <c r="CG1925" s="52"/>
      <c r="CH1925" s="52"/>
      <c r="CI1925" s="52"/>
      <c r="CJ1925" s="52"/>
      <c r="CK1925" s="52"/>
      <c r="CL1925" s="52"/>
      <c r="CM1925" s="52"/>
      <c r="CN1925" s="52"/>
      <c r="CO1925" s="52"/>
      <c r="CP1925" s="52"/>
      <c r="CQ1925" s="52"/>
      <c r="CR1925" s="52"/>
      <c r="CS1925" s="52"/>
      <c r="CT1925" s="52"/>
      <c r="CU1925" s="52"/>
      <c r="CV1925" s="52"/>
      <c r="CW1925" s="52"/>
      <c r="CX1925" s="52"/>
      <c r="CY1925" s="52"/>
      <c r="CZ1925" s="52"/>
      <c r="DA1925" s="52"/>
      <c r="DB1925" s="52"/>
      <c r="DC1925" s="52"/>
      <c r="DD1925" s="52"/>
      <c r="DE1925" s="52"/>
      <c r="DF1925" s="52"/>
      <c r="DG1925" s="52"/>
      <c r="DH1925" s="52"/>
      <c r="DI1925" s="52"/>
      <c r="DJ1925" s="52"/>
      <c r="DK1925" s="52"/>
      <c r="DL1925" s="52"/>
      <c r="DM1925" s="52"/>
      <c r="DN1925" s="52"/>
      <c r="DO1925" s="52"/>
      <c r="DP1925" s="52"/>
      <c r="DQ1925" s="52"/>
      <c r="DR1925" s="52"/>
      <c r="DS1925" s="52"/>
      <c r="DT1925" s="52"/>
      <c r="DU1925" s="52"/>
      <c r="DV1925" s="52"/>
      <c r="DW1925" s="52"/>
      <c r="DX1925" s="52"/>
      <c r="DY1925" s="52"/>
    </row>
    <row r="1926" spans="1:129" x14ac:dyDescent="0.25">
      <c r="A1926" s="52"/>
      <c r="B1926" s="52"/>
      <c r="C1926" s="52"/>
      <c r="D1926" s="52"/>
      <c r="E1926" s="52"/>
      <c r="F1926" s="52"/>
      <c r="G1926" s="52"/>
      <c r="H1926" s="52"/>
      <c r="I1926" s="108"/>
      <c r="J1926" s="103"/>
      <c r="K1926" s="55"/>
      <c r="L1926" s="52"/>
      <c r="M1926" s="55"/>
      <c r="N1926" s="52"/>
      <c r="O1926" s="52"/>
      <c r="P1926" s="95"/>
      <c r="Q1926" s="52"/>
      <c r="R1926" s="52"/>
      <c r="S1926" s="52"/>
      <c r="T1926" s="52"/>
      <c r="U1926" s="52"/>
      <c r="V1926" s="52"/>
      <c r="W1926" s="52"/>
      <c r="X1926" s="52"/>
      <c r="Y1926" s="52"/>
      <c r="Z1926" s="52"/>
      <c r="AA1926" s="52"/>
      <c r="AB1926" s="52"/>
      <c r="AC1926" s="52"/>
      <c r="AD1926" s="52"/>
      <c r="AE1926" s="52"/>
      <c r="AF1926" s="52"/>
      <c r="AG1926" s="52"/>
      <c r="AH1926" s="52"/>
      <c r="AI1926" s="52"/>
      <c r="AJ1926" s="52"/>
      <c r="AK1926" s="52"/>
      <c r="AL1926" s="52"/>
      <c r="AM1926" s="52"/>
      <c r="AN1926" s="52"/>
      <c r="AO1926" s="52"/>
      <c r="AP1926" s="52"/>
      <c r="AQ1926" s="52"/>
      <c r="AR1926" s="52"/>
      <c r="AS1926" s="52"/>
      <c r="AT1926" s="52"/>
      <c r="AU1926" s="52"/>
      <c r="AV1926" s="52"/>
      <c r="AW1926" s="52"/>
      <c r="AX1926" s="52"/>
      <c r="AY1926" s="52"/>
      <c r="AZ1926" s="52"/>
      <c r="BA1926" s="52"/>
      <c r="BB1926" s="52"/>
      <c r="BC1926" s="52"/>
      <c r="BD1926" s="52"/>
      <c r="BE1926" s="52"/>
      <c r="BF1926" s="52"/>
      <c r="BG1926" s="52"/>
      <c r="BH1926" s="52"/>
      <c r="BI1926" s="52"/>
      <c r="BJ1926" s="52"/>
      <c r="BK1926" s="52"/>
      <c r="BL1926" s="52"/>
      <c r="BM1926" s="52"/>
      <c r="BN1926" s="52"/>
      <c r="BO1926" s="52"/>
      <c r="BP1926" s="52"/>
      <c r="BQ1926" s="52"/>
      <c r="BR1926" s="52"/>
      <c r="BS1926" s="52"/>
      <c r="BT1926" s="52"/>
      <c r="BU1926" s="52"/>
      <c r="BV1926" s="52"/>
      <c r="BW1926" s="52"/>
      <c r="BX1926" s="52"/>
      <c r="BY1926" s="52"/>
      <c r="BZ1926" s="52"/>
      <c r="CA1926" s="52"/>
      <c r="CB1926" s="52"/>
      <c r="CC1926" s="52"/>
      <c r="CD1926" s="52"/>
      <c r="CE1926" s="52"/>
      <c r="CF1926" s="52"/>
      <c r="CG1926" s="52"/>
      <c r="CH1926" s="52"/>
      <c r="CI1926" s="52"/>
      <c r="CJ1926" s="52"/>
      <c r="CK1926" s="52"/>
      <c r="CL1926" s="52"/>
      <c r="CM1926" s="52"/>
      <c r="CN1926" s="52"/>
      <c r="CO1926" s="52"/>
      <c r="CP1926" s="52"/>
      <c r="CQ1926" s="52"/>
      <c r="CR1926" s="52"/>
      <c r="CS1926" s="52"/>
      <c r="CT1926" s="52"/>
      <c r="CU1926" s="52"/>
      <c r="CV1926" s="52"/>
      <c r="CW1926" s="52"/>
      <c r="CX1926" s="52"/>
      <c r="CY1926" s="52"/>
      <c r="CZ1926" s="52"/>
      <c r="DA1926" s="52"/>
      <c r="DB1926" s="52"/>
      <c r="DC1926" s="52"/>
      <c r="DD1926" s="52"/>
      <c r="DE1926" s="52"/>
      <c r="DF1926" s="52"/>
      <c r="DG1926" s="52"/>
      <c r="DH1926" s="52"/>
      <c r="DI1926" s="52"/>
      <c r="DJ1926" s="52"/>
      <c r="DK1926" s="52"/>
      <c r="DL1926" s="52"/>
      <c r="DM1926" s="52"/>
      <c r="DN1926" s="52"/>
      <c r="DO1926" s="52"/>
      <c r="DP1926" s="52"/>
      <c r="DQ1926" s="52"/>
      <c r="DR1926" s="52"/>
      <c r="DS1926" s="52"/>
      <c r="DT1926" s="52"/>
      <c r="DU1926" s="52"/>
      <c r="DV1926" s="52"/>
      <c r="DW1926" s="52"/>
      <c r="DX1926" s="52"/>
      <c r="DY1926" s="52"/>
    </row>
    <row r="1927" spans="1:129" x14ac:dyDescent="0.25">
      <c r="A1927" s="52"/>
      <c r="B1927" s="52"/>
      <c r="C1927" s="52"/>
      <c r="D1927" s="52"/>
      <c r="E1927" s="52"/>
      <c r="F1927" s="52"/>
      <c r="G1927" s="52"/>
      <c r="H1927" s="52"/>
      <c r="I1927" s="52"/>
      <c r="J1927" s="103"/>
      <c r="K1927" s="55"/>
      <c r="L1927" s="52"/>
      <c r="M1927" s="55"/>
      <c r="N1927" s="52"/>
      <c r="O1927" s="52"/>
      <c r="P1927" s="95"/>
      <c r="Q1927" s="52"/>
      <c r="R1927" s="52"/>
      <c r="S1927" s="52"/>
      <c r="T1927" s="52"/>
      <c r="U1927" s="52"/>
      <c r="V1927" s="52"/>
      <c r="W1927" s="52"/>
      <c r="X1927" s="52"/>
      <c r="Y1927" s="52"/>
      <c r="Z1927" s="52"/>
      <c r="AA1927" s="52"/>
      <c r="AB1927" s="52"/>
      <c r="AC1927" s="52"/>
      <c r="AD1927" s="52"/>
      <c r="AE1927" s="52"/>
      <c r="AF1927" s="52"/>
      <c r="AG1927" s="52"/>
      <c r="AH1927" s="52"/>
      <c r="AI1927" s="52"/>
      <c r="AJ1927" s="52"/>
      <c r="AK1927" s="52"/>
      <c r="AL1927" s="52"/>
      <c r="AM1927" s="52"/>
      <c r="AN1927" s="52"/>
      <c r="AO1927" s="52"/>
      <c r="AP1927" s="52"/>
      <c r="AQ1927" s="52"/>
      <c r="AR1927" s="52"/>
      <c r="AS1927" s="52"/>
      <c r="AT1927" s="52"/>
      <c r="AU1927" s="52"/>
      <c r="AV1927" s="52"/>
      <c r="AW1927" s="52"/>
      <c r="AX1927" s="52"/>
      <c r="AY1927" s="52"/>
      <c r="AZ1927" s="52"/>
      <c r="BA1927" s="52"/>
      <c r="BB1927" s="52"/>
      <c r="BC1927" s="52"/>
      <c r="BD1927" s="52"/>
      <c r="BE1927" s="52"/>
      <c r="BF1927" s="52"/>
      <c r="BG1927" s="52"/>
      <c r="BH1927" s="52"/>
      <c r="BI1927" s="52"/>
      <c r="BJ1927" s="52"/>
      <c r="BK1927" s="52"/>
      <c r="BL1927" s="52"/>
      <c r="BM1927" s="52"/>
      <c r="BN1927" s="52"/>
      <c r="BO1927" s="52"/>
      <c r="BP1927" s="52"/>
      <c r="BQ1927" s="52"/>
      <c r="BR1927" s="52"/>
      <c r="BS1927" s="52"/>
      <c r="BT1927" s="52"/>
      <c r="BU1927" s="52"/>
      <c r="BV1927" s="52"/>
      <c r="BW1927" s="52"/>
      <c r="BX1927" s="52"/>
      <c r="BY1927" s="52"/>
      <c r="BZ1927" s="52"/>
      <c r="CA1927" s="52"/>
      <c r="CB1927" s="52"/>
      <c r="CC1927" s="52"/>
      <c r="CD1927" s="52"/>
      <c r="CE1927" s="52"/>
      <c r="CF1927" s="52"/>
      <c r="CG1927" s="52"/>
      <c r="CH1927" s="52"/>
      <c r="CI1927" s="52"/>
      <c r="CJ1927" s="52"/>
      <c r="CK1927" s="52"/>
      <c r="CL1927" s="52"/>
      <c r="CM1927" s="52"/>
      <c r="CN1927" s="52"/>
      <c r="CO1927" s="52"/>
      <c r="CP1927" s="52"/>
      <c r="CQ1927" s="52"/>
      <c r="CR1927" s="52"/>
      <c r="CS1927" s="52"/>
      <c r="CT1927" s="52"/>
      <c r="CU1927" s="52"/>
      <c r="CV1927" s="52"/>
      <c r="CW1927" s="52"/>
      <c r="CX1927" s="52"/>
      <c r="CY1927" s="52"/>
      <c r="CZ1927" s="52"/>
      <c r="DA1927" s="52"/>
      <c r="DB1927" s="52"/>
      <c r="DC1927" s="52"/>
      <c r="DD1927" s="52"/>
      <c r="DE1927" s="52"/>
      <c r="DF1927" s="52"/>
      <c r="DG1927" s="52"/>
      <c r="DH1927" s="52"/>
      <c r="DI1927" s="52"/>
      <c r="DJ1927" s="52"/>
      <c r="DK1927" s="52"/>
      <c r="DL1927" s="52"/>
      <c r="DM1927" s="52"/>
      <c r="DN1927" s="52"/>
      <c r="DO1927" s="52"/>
      <c r="DP1927" s="52"/>
      <c r="DQ1927" s="52"/>
      <c r="DR1927" s="52"/>
      <c r="DS1927" s="52"/>
      <c r="DT1927" s="52"/>
      <c r="DU1927" s="52"/>
      <c r="DV1927" s="52"/>
      <c r="DW1927" s="52"/>
      <c r="DX1927" s="52"/>
      <c r="DY1927" s="52"/>
    </row>
    <row r="1928" spans="1:129" x14ac:dyDescent="0.25">
      <c r="A1928" s="52"/>
      <c r="B1928" s="52"/>
      <c r="C1928" s="52"/>
      <c r="D1928" s="52"/>
      <c r="E1928" s="52"/>
      <c r="F1928" s="52"/>
      <c r="G1928" s="52"/>
      <c r="H1928" s="52"/>
      <c r="I1928" s="52"/>
      <c r="J1928" s="103"/>
      <c r="K1928" s="55"/>
      <c r="L1928" s="52"/>
      <c r="M1928" s="55"/>
      <c r="N1928" s="52"/>
      <c r="O1928" s="52"/>
      <c r="P1928" s="95"/>
      <c r="Q1928" s="52"/>
      <c r="R1928" s="52"/>
      <c r="S1928" s="52"/>
      <c r="T1928" s="52"/>
      <c r="U1928" s="52"/>
      <c r="V1928" s="52"/>
      <c r="W1928" s="52"/>
      <c r="X1928" s="52"/>
      <c r="Y1928" s="52"/>
      <c r="Z1928" s="52"/>
      <c r="AA1928" s="52"/>
      <c r="AB1928" s="52"/>
      <c r="AC1928" s="52"/>
      <c r="AD1928" s="52"/>
      <c r="AE1928" s="52"/>
      <c r="AF1928" s="52"/>
      <c r="AG1928" s="52"/>
      <c r="AH1928" s="52"/>
      <c r="AI1928" s="52"/>
      <c r="AJ1928" s="52"/>
      <c r="AK1928" s="52"/>
      <c r="AL1928" s="52"/>
      <c r="AM1928" s="52"/>
      <c r="AN1928" s="52"/>
      <c r="AO1928" s="52"/>
      <c r="AP1928" s="52"/>
      <c r="AQ1928" s="52"/>
      <c r="AR1928" s="52"/>
      <c r="AS1928" s="52"/>
      <c r="AT1928" s="52"/>
      <c r="AU1928" s="52"/>
      <c r="AV1928" s="52"/>
      <c r="AW1928" s="52"/>
      <c r="AX1928" s="52"/>
      <c r="AY1928" s="52"/>
      <c r="AZ1928" s="52"/>
      <c r="BA1928" s="52"/>
      <c r="BB1928" s="52"/>
      <c r="BC1928" s="52"/>
      <c r="BD1928" s="52"/>
      <c r="BE1928" s="52"/>
      <c r="BF1928" s="52"/>
      <c r="BG1928" s="52"/>
      <c r="BH1928" s="52"/>
      <c r="BI1928" s="52"/>
      <c r="BJ1928" s="52"/>
      <c r="BK1928" s="52"/>
      <c r="BL1928" s="52"/>
      <c r="BM1928" s="52"/>
      <c r="BN1928" s="52"/>
      <c r="BO1928" s="52"/>
      <c r="BP1928" s="52"/>
      <c r="BQ1928" s="52"/>
      <c r="BR1928" s="52"/>
      <c r="BS1928" s="52"/>
      <c r="BT1928" s="52"/>
      <c r="BU1928" s="52"/>
      <c r="BV1928" s="52"/>
      <c r="BW1928" s="52"/>
      <c r="BX1928" s="52"/>
      <c r="BY1928" s="52"/>
      <c r="BZ1928" s="52"/>
      <c r="CA1928" s="52"/>
      <c r="CB1928" s="52"/>
      <c r="CC1928" s="52"/>
      <c r="CD1928" s="52"/>
      <c r="CE1928" s="52"/>
      <c r="CF1928" s="52"/>
      <c r="CG1928" s="52"/>
      <c r="CH1928" s="52"/>
      <c r="CI1928" s="52"/>
      <c r="CJ1928" s="52"/>
      <c r="CK1928" s="52"/>
      <c r="CL1928" s="52"/>
      <c r="CM1928" s="52"/>
      <c r="CN1928" s="52"/>
      <c r="CO1928" s="52"/>
      <c r="CP1928" s="52"/>
      <c r="CQ1928" s="52"/>
      <c r="CR1928" s="52"/>
      <c r="CS1928" s="52"/>
      <c r="CT1928" s="52"/>
      <c r="CU1928" s="52"/>
      <c r="CV1928" s="52"/>
      <c r="CW1928" s="52"/>
      <c r="CX1928" s="52"/>
      <c r="CY1928" s="52"/>
      <c r="CZ1928" s="52"/>
      <c r="DA1928" s="52"/>
      <c r="DB1928" s="52"/>
      <c r="DC1928" s="52"/>
      <c r="DD1928" s="52"/>
      <c r="DE1928" s="52"/>
      <c r="DF1928" s="52"/>
      <c r="DG1928" s="52"/>
      <c r="DH1928" s="52"/>
      <c r="DI1928" s="52"/>
      <c r="DJ1928" s="52"/>
      <c r="DK1928" s="52"/>
      <c r="DL1928" s="52"/>
      <c r="DM1928" s="52"/>
      <c r="DN1928" s="52"/>
      <c r="DO1928" s="52"/>
      <c r="DP1928" s="52"/>
      <c r="DQ1928" s="52"/>
      <c r="DR1928" s="52"/>
      <c r="DS1928" s="52"/>
      <c r="DT1928" s="52"/>
      <c r="DU1928" s="52"/>
      <c r="DV1928" s="52"/>
      <c r="DW1928" s="52"/>
      <c r="DX1928" s="52"/>
      <c r="DY1928" s="52"/>
    </row>
    <row r="1929" spans="1:129" x14ac:dyDescent="0.25">
      <c r="A1929" s="109"/>
      <c r="B1929" s="109"/>
      <c r="C1929" s="109"/>
      <c r="D1929" s="109"/>
      <c r="E1929" s="109"/>
      <c r="F1929" s="109"/>
      <c r="G1929" s="109"/>
      <c r="H1929" s="109"/>
      <c r="I1929" s="109"/>
      <c r="J1929" s="109"/>
      <c r="K1929" s="109"/>
      <c r="L1929" s="52"/>
      <c r="M1929" s="55"/>
      <c r="N1929" s="52"/>
      <c r="O1929" s="52"/>
      <c r="P1929" s="95"/>
      <c r="Q1929" s="52"/>
      <c r="R1929" s="52"/>
      <c r="S1929" s="52"/>
      <c r="T1929" s="52"/>
      <c r="U1929" s="52"/>
      <c r="V1929" s="52"/>
      <c r="W1929" s="52"/>
      <c r="X1929" s="52"/>
      <c r="Y1929" s="52"/>
      <c r="Z1929" s="52"/>
      <c r="AA1929" s="52"/>
      <c r="AB1929" s="52"/>
      <c r="AC1929" s="52"/>
      <c r="AD1929" s="52"/>
      <c r="AE1929" s="52"/>
      <c r="AF1929" s="52"/>
      <c r="AG1929" s="52"/>
      <c r="AH1929" s="52"/>
      <c r="AI1929" s="52"/>
      <c r="AJ1929" s="52"/>
      <c r="AK1929" s="52"/>
      <c r="AL1929" s="52"/>
      <c r="AM1929" s="52"/>
      <c r="AN1929" s="52"/>
      <c r="AO1929" s="52"/>
      <c r="AP1929" s="52"/>
      <c r="AQ1929" s="52"/>
      <c r="AR1929" s="52"/>
      <c r="AS1929" s="52"/>
      <c r="AT1929" s="52"/>
      <c r="AU1929" s="52"/>
      <c r="AV1929" s="52"/>
      <c r="AW1929" s="52"/>
      <c r="AX1929" s="52"/>
      <c r="AY1929" s="52"/>
      <c r="AZ1929" s="52"/>
      <c r="BA1929" s="52"/>
      <c r="BB1929" s="52"/>
      <c r="BC1929" s="52"/>
      <c r="BD1929" s="52"/>
      <c r="BE1929" s="52"/>
      <c r="BF1929" s="52"/>
      <c r="BG1929" s="52"/>
      <c r="BH1929" s="52"/>
      <c r="BI1929" s="52"/>
      <c r="BJ1929" s="52"/>
      <c r="BK1929" s="52"/>
      <c r="BL1929" s="52"/>
      <c r="BM1929" s="52"/>
      <c r="BN1929" s="52"/>
      <c r="BO1929" s="52"/>
      <c r="BP1929" s="52"/>
      <c r="BQ1929" s="52"/>
      <c r="BR1929" s="52"/>
      <c r="BS1929" s="52"/>
      <c r="BT1929" s="52"/>
      <c r="BU1929" s="52"/>
      <c r="BV1929" s="52"/>
      <c r="BW1929" s="52"/>
      <c r="BX1929" s="52"/>
      <c r="BY1929" s="52"/>
      <c r="BZ1929" s="52"/>
      <c r="CA1929" s="52"/>
      <c r="CB1929" s="52"/>
      <c r="CC1929" s="52"/>
      <c r="CD1929" s="52"/>
      <c r="CE1929" s="52"/>
      <c r="CF1929" s="52"/>
      <c r="CG1929" s="52"/>
      <c r="CH1929" s="52"/>
      <c r="CI1929" s="52"/>
      <c r="CJ1929" s="52"/>
      <c r="CK1929" s="52"/>
      <c r="CL1929" s="52"/>
      <c r="CM1929" s="52"/>
      <c r="CN1929" s="52"/>
      <c r="CO1929" s="52"/>
      <c r="CP1929" s="52"/>
      <c r="CQ1929" s="52"/>
      <c r="CR1929" s="52"/>
      <c r="CS1929" s="52"/>
      <c r="CT1929" s="52"/>
      <c r="CU1929" s="52"/>
      <c r="CV1929" s="52"/>
      <c r="CW1929" s="52"/>
      <c r="CX1929" s="52"/>
      <c r="CY1929" s="52"/>
      <c r="CZ1929" s="52"/>
      <c r="DA1929" s="52"/>
      <c r="DB1929" s="52"/>
      <c r="DC1929" s="52"/>
      <c r="DD1929" s="52"/>
      <c r="DE1929" s="52"/>
      <c r="DF1929" s="52"/>
      <c r="DG1929" s="52"/>
      <c r="DH1929" s="52"/>
      <c r="DI1929" s="52"/>
      <c r="DJ1929" s="52"/>
      <c r="DK1929" s="52"/>
      <c r="DL1929" s="52"/>
      <c r="DM1929" s="52"/>
      <c r="DN1929" s="52"/>
      <c r="DO1929" s="52"/>
      <c r="DP1929" s="52"/>
      <c r="DQ1929" s="52"/>
      <c r="DR1929" s="52"/>
      <c r="DS1929" s="52"/>
      <c r="DT1929" s="52"/>
      <c r="DU1929" s="52"/>
      <c r="DV1929" s="52"/>
      <c r="DW1929" s="52"/>
      <c r="DX1929" s="52"/>
      <c r="DY1929" s="52"/>
    </row>
    <row r="1930" spans="1:129" x14ac:dyDescent="0.25">
      <c r="A1930" s="55"/>
      <c r="B1930" s="55"/>
      <c r="C1930" s="55"/>
      <c r="D1930" s="55"/>
      <c r="E1930" s="55"/>
      <c r="F1930" s="55"/>
      <c r="G1930" s="55"/>
      <c r="H1930" s="55"/>
      <c r="I1930" s="55"/>
      <c r="J1930" s="103"/>
      <c r="K1930" s="55"/>
      <c r="L1930" s="52"/>
      <c r="M1930" s="55"/>
      <c r="N1930" s="52"/>
      <c r="O1930" s="52"/>
      <c r="P1930" s="95"/>
      <c r="Q1930" s="52"/>
      <c r="R1930" s="52"/>
      <c r="S1930" s="52"/>
      <c r="T1930" s="52"/>
      <c r="U1930" s="52"/>
      <c r="V1930" s="52"/>
      <c r="W1930" s="52"/>
      <c r="X1930" s="52"/>
      <c r="Y1930" s="52"/>
      <c r="Z1930" s="52"/>
      <c r="AA1930" s="52"/>
      <c r="AB1930" s="52"/>
      <c r="AC1930" s="52"/>
      <c r="AD1930" s="52"/>
      <c r="AE1930" s="52"/>
      <c r="AF1930" s="52"/>
      <c r="AG1930" s="52"/>
      <c r="AH1930" s="52"/>
      <c r="AI1930" s="52"/>
      <c r="AJ1930" s="52"/>
      <c r="AK1930" s="52"/>
      <c r="AL1930" s="52"/>
      <c r="AM1930" s="52"/>
      <c r="AN1930" s="52"/>
      <c r="AO1930" s="52"/>
      <c r="AP1930" s="52"/>
      <c r="AQ1930" s="52"/>
      <c r="AR1930" s="52"/>
      <c r="AS1930" s="52"/>
      <c r="AT1930" s="52"/>
      <c r="AU1930" s="52"/>
      <c r="AV1930" s="52"/>
      <c r="AW1930" s="52"/>
      <c r="AX1930" s="52"/>
      <c r="AY1930" s="52"/>
      <c r="AZ1930" s="52"/>
      <c r="BA1930" s="52"/>
      <c r="BB1930" s="52"/>
      <c r="BC1930" s="52"/>
      <c r="BD1930" s="52"/>
      <c r="BE1930" s="52"/>
      <c r="BF1930" s="52"/>
      <c r="BG1930" s="52"/>
      <c r="BH1930" s="52"/>
      <c r="BI1930" s="52"/>
      <c r="BJ1930" s="52"/>
      <c r="BK1930" s="52"/>
      <c r="BL1930" s="52"/>
      <c r="BM1930" s="52"/>
      <c r="BN1930" s="52"/>
      <c r="BO1930" s="52"/>
      <c r="BP1930" s="52"/>
      <c r="BQ1930" s="52"/>
      <c r="BR1930" s="52"/>
      <c r="BS1930" s="52"/>
      <c r="BT1930" s="52"/>
      <c r="BU1930" s="52"/>
      <c r="BV1930" s="52"/>
      <c r="BW1930" s="52"/>
      <c r="BX1930" s="52"/>
      <c r="BY1930" s="52"/>
      <c r="BZ1930" s="52"/>
      <c r="CA1930" s="52"/>
      <c r="CB1930" s="52"/>
      <c r="CC1930" s="52"/>
      <c r="CD1930" s="52"/>
      <c r="CE1930" s="52"/>
      <c r="CF1930" s="52"/>
      <c r="CG1930" s="52"/>
      <c r="CH1930" s="52"/>
      <c r="CI1930" s="52"/>
      <c r="CJ1930" s="52"/>
      <c r="CK1930" s="52"/>
      <c r="CL1930" s="52"/>
      <c r="CM1930" s="52"/>
      <c r="CN1930" s="52"/>
      <c r="CO1930" s="52"/>
      <c r="CP1930" s="52"/>
      <c r="CQ1930" s="52"/>
      <c r="CR1930" s="52"/>
      <c r="CS1930" s="52"/>
      <c r="CT1930" s="52"/>
      <c r="CU1930" s="52"/>
      <c r="CV1930" s="52"/>
      <c r="CW1930" s="52"/>
      <c r="CX1930" s="52"/>
      <c r="CY1930" s="52"/>
      <c r="CZ1930" s="52"/>
      <c r="DA1930" s="52"/>
      <c r="DB1930" s="52"/>
      <c r="DC1930" s="52"/>
      <c r="DD1930" s="52"/>
      <c r="DE1930" s="52"/>
      <c r="DF1930" s="52"/>
      <c r="DG1930" s="52"/>
      <c r="DH1930" s="52"/>
      <c r="DI1930" s="52"/>
      <c r="DJ1930" s="52"/>
      <c r="DK1930" s="52"/>
      <c r="DL1930" s="52"/>
      <c r="DM1930" s="52"/>
      <c r="DN1930" s="52"/>
      <c r="DO1930" s="52"/>
      <c r="DP1930" s="52"/>
      <c r="DQ1930" s="52"/>
      <c r="DR1930" s="52"/>
      <c r="DS1930" s="52"/>
      <c r="DT1930" s="52"/>
      <c r="DU1930" s="52"/>
      <c r="DV1930" s="52"/>
      <c r="DW1930" s="52"/>
      <c r="DX1930" s="52"/>
      <c r="DY1930" s="52"/>
    </row>
    <row r="1931" spans="1:129" x14ac:dyDescent="0.25">
      <c r="A1931" s="55"/>
      <c r="B1931" s="55"/>
      <c r="C1931" s="55"/>
      <c r="D1931" s="55"/>
      <c r="E1931" s="55"/>
      <c r="F1931" s="55"/>
      <c r="G1931" s="55"/>
      <c r="H1931" s="55"/>
      <c r="I1931" s="55"/>
      <c r="J1931" s="103"/>
      <c r="K1931" s="55"/>
      <c r="L1931" s="52"/>
      <c r="M1931" s="55"/>
      <c r="N1931" s="52"/>
      <c r="O1931" s="52"/>
      <c r="P1931" s="95"/>
      <c r="Q1931" s="52"/>
      <c r="R1931" s="52"/>
      <c r="S1931" s="52"/>
      <c r="T1931" s="52"/>
      <c r="U1931" s="52"/>
      <c r="V1931" s="52"/>
      <c r="W1931" s="52"/>
      <c r="X1931" s="52"/>
      <c r="Y1931" s="52"/>
      <c r="Z1931" s="52"/>
      <c r="AA1931" s="52"/>
      <c r="AB1931" s="52"/>
      <c r="AC1931" s="52"/>
      <c r="AD1931" s="52"/>
      <c r="AE1931" s="52"/>
      <c r="AF1931" s="52"/>
      <c r="AG1931" s="52"/>
      <c r="AH1931" s="52"/>
      <c r="AI1931" s="52"/>
      <c r="AJ1931" s="52"/>
      <c r="AK1931" s="52"/>
      <c r="AL1931" s="52"/>
      <c r="AM1931" s="52"/>
      <c r="AN1931" s="52"/>
      <c r="AO1931" s="52"/>
      <c r="AP1931" s="52"/>
      <c r="AQ1931" s="52"/>
      <c r="AR1931" s="52"/>
      <c r="AS1931" s="52"/>
      <c r="AT1931" s="52"/>
      <c r="AU1931" s="52"/>
      <c r="AV1931" s="52"/>
      <c r="AW1931" s="52"/>
      <c r="AX1931" s="52"/>
      <c r="AY1931" s="52"/>
      <c r="AZ1931" s="52"/>
      <c r="BA1931" s="52"/>
      <c r="BB1931" s="52"/>
      <c r="BC1931" s="52"/>
      <c r="BD1931" s="52"/>
      <c r="BE1931" s="52"/>
      <c r="BF1931" s="52"/>
      <c r="BG1931" s="52"/>
      <c r="BH1931" s="52"/>
      <c r="BI1931" s="52"/>
      <c r="BJ1931" s="52"/>
      <c r="BK1931" s="52"/>
      <c r="BL1931" s="52"/>
      <c r="BM1931" s="52"/>
      <c r="BN1931" s="52"/>
      <c r="BO1931" s="52"/>
      <c r="BP1931" s="52"/>
      <c r="BQ1931" s="52"/>
      <c r="BR1931" s="52"/>
      <c r="BS1931" s="52"/>
      <c r="BT1931" s="52"/>
      <c r="BU1931" s="52"/>
      <c r="BV1931" s="52"/>
      <c r="BW1931" s="52"/>
      <c r="BX1931" s="52"/>
      <c r="BY1931" s="52"/>
      <c r="BZ1931" s="52"/>
      <c r="CA1931" s="52"/>
      <c r="CB1931" s="52"/>
      <c r="CC1931" s="52"/>
      <c r="CD1931" s="52"/>
      <c r="CE1931" s="52"/>
      <c r="CF1931" s="52"/>
      <c r="CG1931" s="52"/>
      <c r="CH1931" s="52"/>
      <c r="CI1931" s="52"/>
      <c r="CJ1931" s="52"/>
      <c r="CK1931" s="52"/>
      <c r="CL1931" s="52"/>
      <c r="CM1931" s="52"/>
      <c r="CN1931" s="52"/>
      <c r="CO1931" s="52"/>
      <c r="CP1931" s="52"/>
      <c r="CQ1931" s="52"/>
      <c r="CR1931" s="52"/>
      <c r="CS1931" s="52"/>
      <c r="CT1931" s="52"/>
      <c r="CU1931" s="52"/>
      <c r="CV1931" s="52"/>
      <c r="CW1931" s="52"/>
      <c r="CX1931" s="52"/>
      <c r="CY1931" s="52"/>
      <c r="CZ1931" s="52"/>
      <c r="DA1931" s="52"/>
      <c r="DB1931" s="52"/>
      <c r="DC1931" s="52"/>
      <c r="DD1931" s="52"/>
      <c r="DE1931" s="52"/>
      <c r="DF1931" s="52"/>
      <c r="DG1931" s="52"/>
      <c r="DH1931" s="52"/>
      <c r="DI1931" s="52"/>
      <c r="DJ1931" s="52"/>
      <c r="DK1931" s="52"/>
      <c r="DL1931" s="52"/>
      <c r="DM1931" s="52"/>
      <c r="DN1931" s="52"/>
      <c r="DO1931" s="52"/>
      <c r="DP1931" s="52"/>
      <c r="DQ1931" s="52"/>
      <c r="DR1931" s="52"/>
      <c r="DS1931" s="52"/>
      <c r="DT1931" s="52"/>
      <c r="DU1931" s="52"/>
      <c r="DV1931" s="52"/>
      <c r="DW1931" s="52"/>
      <c r="DX1931" s="52"/>
      <c r="DY1931" s="52"/>
    </row>
    <row r="1932" spans="1:129" x14ac:dyDescent="0.25">
      <c r="A1932" s="55"/>
      <c r="B1932" s="55"/>
      <c r="C1932" s="55"/>
      <c r="D1932" s="55"/>
      <c r="E1932" s="55"/>
      <c r="F1932" s="55"/>
      <c r="G1932" s="55"/>
      <c r="H1932" s="55"/>
      <c r="I1932" s="55"/>
      <c r="J1932" s="103"/>
      <c r="K1932" s="55"/>
      <c r="L1932" s="52"/>
      <c r="M1932" s="55"/>
      <c r="N1932" s="52"/>
      <c r="O1932" s="52"/>
      <c r="P1932" s="95"/>
      <c r="Q1932" s="52"/>
      <c r="R1932" s="52"/>
      <c r="S1932" s="52"/>
      <c r="T1932" s="52"/>
      <c r="U1932" s="52"/>
      <c r="V1932" s="52"/>
      <c r="W1932" s="52"/>
      <c r="X1932" s="52"/>
      <c r="Y1932" s="52"/>
      <c r="Z1932" s="52"/>
      <c r="AA1932" s="52"/>
      <c r="AB1932" s="52"/>
      <c r="AC1932" s="52"/>
      <c r="AD1932" s="52"/>
      <c r="AE1932" s="52"/>
      <c r="AF1932" s="52"/>
      <c r="AG1932" s="52"/>
      <c r="AH1932" s="52"/>
      <c r="AI1932" s="52"/>
      <c r="AJ1932" s="52"/>
      <c r="AK1932" s="52"/>
      <c r="AL1932" s="52"/>
      <c r="AM1932" s="52"/>
      <c r="AN1932" s="52"/>
      <c r="AO1932" s="52"/>
      <c r="AP1932" s="52"/>
      <c r="AQ1932" s="52"/>
      <c r="AR1932" s="52"/>
      <c r="AS1932" s="52"/>
      <c r="AT1932" s="52"/>
      <c r="AU1932" s="52"/>
      <c r="AV1932" s="52"/>
      <c r="AW1932" s="52"/>
      <c r="AX1932" s="52"/>
      <c r="AY1932" s="52"/>
      <c r="AZ1932" s="52"/>
      <c r="BA1932" s="52"/>
      <c r="BB1932" s="52"/>
      <c r="BC1932" s="52"/>
      <c r="BD1932" s="52"/>
      <c r="BE1932" s="52"/>
      <c r="BF1932" s="52"/>
      <c r="BG1932" s="52"/>
      <c r="BH1932" s="52"/>
      <c r="BI1932" s="52"/>
      <c r="BJ1932" s="52"/>
      <c r="BK1932" s="52"/>
      <c r="BL1932" s="52"/>
      <c r="BM1932" s="52"/>
      <c r="BN1932" s="52"/>
      <c r="BO1932" s="52"/>
      <c r="BP1932" s="52"/>
      <c r="BQ1932" s="52"/>
      <c r="BR1932" s="52"/>
      <c r="BS1932" s="52"/>
      <c r="BT1932" s="52"/>
      <c r="BU1932" s="52"/>
      <c r="BV1932" s="52"/>
      <c r="BW1932" s="52"/>
      <c r="BX1932" s="52"/>
      <c r="BY1932" s="52"/>
      <c r="BZ1932" s="52"/>
      <c r="CA1932" s="52"/>
      <c r="CB1932" s="52"/>
      <c r="CC1932" s="52"/>
      <c r="CD1932" s="52"/>
      <c r="CE1932" s="52"/>
      <c r="CF1932" s="52"/>
      <c r="CG1932" s="52"/>
      <c r="CH1932" s="52"/>
      <c r="CI1932" s="52"/>
      <c r="CJ1932" s="52"/>
      <c r="CK1932" s="52"/>
      <c r="CL1932" s="52"/>
      <c r="CM1932" s="52"/>
      <c r="CN1932" s="52"/>
      <c r="CO1932" s="52"/>
      <c r="CP1932" s="52"/>
      <c r="CQ1932" s="52"/>
      <c r="CR1932" s="52"/>
      <c r="CS1932" s="52"/>
      <c r="CT1932" s="52"/>
      <c r="CU1932" s="52"/>
      <c r="CV1932" s="52"/>
      <c r="CW1932" s="52"/>
      <c r="CX1932" s="52"/>
      <c r="CY1932" s="52"/>
      <c r="CZ1932" s="52"/>
      <c r="DA1932" s="52"/>
      <c r="DB1932" s="52"/>
      <c r="DC1932" s="52"/>
      <c r="DD1932" s="52"/>
      <c r="DE1932" s="52"/>
      <c r="DF1932" s="52"/>
      <c r="DG1932" s="52"/>
      <c r="DH1932" s="52"/>
      <c r="DI1932" s="52"/>
      <c r="DJ1932" s="52"/>
      <c r="DK1932" s="52"/>
      <c r="DL1932" s="52"/>
      <c r="DM1932" s="52"/>
      <c r="DN1932" s="52"/>
      <c r="DO1932" s="52"/>
      <c r="DP1932" s="52"/>
      <c r="DQ1932" s="52"/>
      <c r="DR1932" s="52"/>
      <c r="DS1932" s="52"/>
      <c r="DT1932" s="52"/>
      <c r="DU1932" s="52"/>
      <c r="DV1932" s="52"/>
      <c r="DW1932" s="52"/>
      <c r="DX1932" s="52"/>
      <c r="DY1932" s="52"/>
    </row>
    <row r="1933" spans="1:129" x14ac:dyDescent="0.25">
      <c r="A1933" s="55"/>
      <c r="B1933" s="55"/>
      <c r="C1933" s="55"/>
      <c r="D1933" s="55"/>
      <c r="E1933" s="55"/>
      <c r="F1933" s="55"/>
      <c r="G1933" s="55"/>
      <c r="H1933" s="55"/>
      <c r="I1933" s="55"/>
      <c r="J1933" s="103"/>
      <c r="K1933" s="55"/>
      <c r="L1933" s="52"/>
      <c r="M1933" s="55"/>
      <c r="N1933" s="52"/>
      <c r="O1933" s="52"/>
      <c r="P1933" s="95"/>
      <c r="Q1933" s="52"/>
      <c r="R1933" s="52"/>
      <c r="S1933" s="52"/>
      <c r="T1933" s="52"/>
      <c r="U1933" s="52"/>
      <c r="V1933" s="52"/>
      <c r="W1933" s="52"/>
      <c r="X1933" s="52"/>
      <c r="Y1933" s="52"/>
      <c r="Z1933" s="52"/>
      <c r="AA1933" s="52"/>
      <c r="AB1933" s="52"/>
      <c r="AC1933" s="52"/>
      <c r="AD1933" s="52"/>
      <c r="AE1933" s="52"/>
      <c r="AF1933" s="52"/>
      <c r="AG1933" s="52"/>
      <c r="AH1933" s="52"/>
      <c r="AI1933" s="52"/>
      <c r="AJ1933" s="52"/>
      <c r="AK1933" s="52"/>
      <c r="AL1933" s="52"/>
      <c r="AM1933" s="52"/>
      <c r="AN1933" s="52"/>
      <c r="AO1933" s="52"/>
      <c r="AP1933" s="52"/>
      <c r="AQ1933" s="52"/>
      <c r="AR1933" s="52"/>
      <c r="AS1933" s="52"/>
      <c r="AT1933" s="52"/>
      <c r="AU1933" s="52"/>
      <c r="AV1933" s="52"/>
      <c r="AW1933" s="52"/>
      <c r="AX1933" s="52"/>
      <c r="AY1933" s="52"/>
      <c r="AZ1933" s="52"/>
      <c r="BA1933" s="52"/>
      <c r="BB1933" s="52"/>
      <c r="BC1933" s="52"/>
      <c r="BD1933" s="52"/>
      <c r="BE1933" s="52"/>
      <c r="BF1933" s="52"/>
      <c r="BG1933" s="52"/>
      <c r="BH1933" s="52"/>
      <c r="BI1933" s="52"/>
      <c r="BJ1933" s="52"/>
      <c r="BK1933" s="52"/>
      <c r="BL1933" s="52"/>
      <c r="BM1933" s="52"/>
      <c r="BN1933" s="52"/>
      <c r="BO1933" s="52"/>
      <c r="BP1933" s="52"/>
      <c r="BQ1933" s="52"/>
      <c r="BR1933" s="52"/>
      <c r="BS1933" s="52"/>
      <c r="BT1933" s="52"/>
      <c r="BU1933" s="52"/>
      <c r="BV1933" s="52"/>
      <c r="BW1933" s="52"/>
      <c r="BX1933" s="52"/>
      <c r="BY1933" s="52"/>
      <c r="BZ1933" s="52"/>
      <c r="CA1933" s="52"/>
      <c r="CB1933" s="52"/>
      <c r="CC1933" s="52"/>
      <c r="CD1933" s="52"/>
      <c r="CE1933" s="52"/>
      <c r="CF1933" s="52"/>
      <c r="CG1933" s="52"/>
      <c r="CH1933" s="52"/>
      <c r="CI1933" s="52"/>
      <c r="CJ1933" s="52"/>
      <c r="CK1933" s="52"/>
      <c r="CL1933" s="52"/>
      <c r="CM1933" s="52"/>
      <c r="CN1933" s="52"/>
      <c r="CO1933" s="52"/>
      <c r="CP1933" s="52"/>
      <c r="CQ1933" s="52"/>
      <c r="CR1933" s="52"/>
      <c r="CS1933" s="52"/>
      <c r="CT1933" s="52"/>
      <c r="CU1933" s="52"/>
      <c r="CV1933" s="52"/>
      <c r="CW1933" s="52"/>
      <c r="CX1933" s="52"/>
      <c r="CY1933" s="52"/>
      <c r="CZ1933" s="52"/>
      <c r="DA1933" s="52"/>
      <c r="DB1933" s="52"/>
      <c r="DC1933" s="52"/>
      <c r="DD1933" s="52"/>
      <c r="DE1933" s="52"/>
      <c r="DF1933" s="52"/>
      <c r="DG1933" s="52"/>
      <c r="DH1933" s="52"/>
      <c r="DI1933" s="52"/>
      <c r="DJ1933" s="52"/>
      <c r="DK1933" s="52"/>
      <c r="DL1933" s="52"/>
      <c r="DM1933" s="52"/>
      <c r="DN1933" s="52"/>
      <c r="DO1933" s="52"/>
      <c r="DP1933" s="52"/>
      <c r="DQ1933" s="52"/>
      <c r="DR1933" s="52"/>
      <c r="DS1933" s="52"/>
      <c r="DT1933" s="52"/>
      <c r="DU1933" s="52"/>
      <c r="DV1933" s="52"/>
      <c r="DW1933" s="52"/>
      <c r="DX1933" s="52"/>
      <c r="DY1933" s="52"/>
    </row>
    <row r="1934" spans="1:129" x14ac:dyDescent="0.25">
      <c r="A1934" s="55"/>
      <c r="B1934" s="55"/>
      <c r="C1934" s="55"/>
      <c r="D1934" s="55"/>
      <c r="E1934" s="55"/>
      <c r="F1934" s="55"/>
      <c r="G1934" s="55"/>
      <c r="H1934" s="55"/>
      <c r="I1934" s="55"/>
      <c r="J1934" s="103"/>
      <c r="K1934" s="55"/>
      <c r="L1934" s="52"/>
      <c r="M1934" s="55"/>
      <c r="N1934" s="52"/>
      <c r="O1934" s="52"/>
      <c r="P1934" s="95"/>
      <c r="Q1934" s="52"/>
      <c r="R1934" s="52"/>
      <c r="S1934" s="52"/>
      <c r="T1934" s="52"/>
      <c r="U1934" s="52"/>
      <c r="V1934" s="52"/>
      <c r="W1934" s="52"/>
      <c r="X1934" s="52"/>
      <c r="Y1934" s="52"/>
      <c r="Z1934" s="52"/>
      <c r="AA1934" s="52"/>
      <c r="AB1934" s="52"/>
      <c r="AC1934" s="52"/>
      <c r="AD1934" s="52"/>
      <c r="AE1934" s="52"/>
      <c r="AF1934" s="52"/>
      <c r="AG1934" s="52"/>
      <c r="AH1934" s="52"/>
      <c r="AI1934" s="52"/>
      <c r="AJ1934" s="52"/>
      <c r="AK1934" s="52"/>
      <c r="AL1934" s="52"/>
      <c r="AM1934" s="52"/>
      <c r="AN1934" s="52"/>
      <c r="AO1934" s="52"/>
      <c r="AP1934" s="52"/>
      <c r="AQ1934" s="52"/>
      <c r="AR1934" s="52"/>
      <c r="AS1934" s="52"/>
      <c r="AT1934" s="52"/>
      <c r="AU1934" s="52"/>
      <c r="AV1934" s="52"/>
      <c r="AW1934" s="52"/>
      <c r="AX1934" s="52"/>
      <c r="AY1934" s="52"/>
      <c r="AZ1934" s="52"/>
      <c r="BA1934" s="52"/>
      <c r="BB1934" s="52"/>
      <c r="BC1934" s="52"/>
      <c r="BD1934" s="52"/>
      <c r="BE1934" s="52"/>
      <c r="BF1934" s="52"/>
      <c r="BG1934" s="52"/>
      <c r="BH1934" s="52"/>
      <c r="BI1934" s="52"/>
      <c r="BJ1934" s="52"/>
      <c r="BK1934" s="52"/>
      <c r="BL1934" s="52"/>
      <c r="BM1934" s="52"/>
      <c r="BN1934" s="52"/>
      <c r="BO1934" s="52"/>
      <c r="BP1934" s="52"/>
      <c r="BQ1934" s="52"/>
      <c r="BR1934" s="52"/>
      <c r="BS1934" s="52"/>
      <c r="BT1934" s="52"/>
      <c r="BU1934" s="52"/>
      <c r="BV1934" s="52"/>
      <c r="BW1934" s="52"/>
      <c r="BX1934" s="52"/>
      <c r="BY1934" s="52"/>
      <c r="BZ1934" s="52"/>
      <c r="CA1934" s="52"/>
      <c r="CB1934" s="52"/>
      <c r="CC1934" s="52"/>
      <c r="CD1934" s="52"/>
      <c r="CE1934" s="52"/>
      <c r="CF1934" s="52"/>
      <c r="CG1934" s="52"/>
      <c r="CH1934" s="52"/>
      <c r="CI1934" s="52"/>
      <c r="CJ1934" s="52"/>
      <c r="CK1934" s="52"/>
      <c r="CL1934" s="52"/>
      <c r="CM1934" s="52"/>
      <c r="CN1934" s="52"/>
      <c r="CO1934" s="52"/>
      <c r="CP1934" s="52"/>
      <c r="CQ1934" s="52"/>
      <c r="CR1934" s="52"/>
      <c r="CS1934" s="52"/>
      <c r="CT1934" s="52"/>
      <c r="CU1934" s="52"/>
      <c r="CV1934" s="52"/>
      <c r="CW1934" s="52"/>
      <c r="CX1934" s="52"/>
      <c r="CY1934" s="52"/>
      <c r="CZ1934" s="52"/>
      <c r="DA1934" s="52"/>
      <c r="DB1934" s="52"/>
      <c r="DC1934" s="52"/>
      <c r="DD1934" s="52"/>
      <c r="DE1934" s="52"/>
      <c r="DF1934" s="52"/>
      <c r="DG1934" s="52"/>
      <c r="DH1934" s="52"/>
      <c r="DI1934" s="52"/>
      <c r="DJ1934" s="52"/>
      <c r="DK1934" s="52"/>
      <c r="DL1934" s="52"/>
      <c r="DM1934" s="52"/>
      <c r="DN1934" s="52"/>
      <c r="DO1934" s="52"/>
      <c r="DP1934" s="52"/>
      <c r="DQ1934" s="52"/>
      <c r="DR1934" s="52"/>
      <c r="DS1934" s="52"/>
      <c r="DT1934" s="52"/>
      <c r="DU1934" s="52"/>
      <c r="DV1934" s="52"/>
      <c r="DW1934" s="52"/>
      <c r="DX1934" s="52"/>
      <c r="DY1934" s="52"/>
    </row>
    <row r="1935" spans="1:129" x14ac:dyDescent="0.25">
      <c r="A1935" s="55"/>
      <c r="B1935" s="55"/>
      <c r="C1935" s="55"/>
      <c r="D1935" s="55"/>
      <c r="E1935" s="55"/>
      <c r="F1935" s="55"/>
      <c r="G1935" s="55"/>
      <c r="H1935" s="55"/>
      <c r="I1935" s="55"/>
      <c r="J1935" s="103"/>
      <c r="K1935" s="55"/>
      <c r="L1935" s="52"/>
      <c r="M1935" s="55"/>
      <c r="N1935" s="52"/>
      <c r="O1935" s="52"/>
      <c r="P1935" s="95"/>
      <c r="Q1935" s="52"/>
      <c r="R1935" s="52"/>
      <c r="S1935" s="52"/>
      <c r="T1935" s="52"/>
      <c r="U1935" s="52"/>
      <c r="V1935" s="52"/>
      <c r="W1935" s="52"/>
      <c r="X1935" s="52"/>
      <c r="Y1935" s="52"/>
      <c r="Z1935" s="52"/>
      <c r="AA1935" s="52"/>
      <c r="AB1935" s="52"/>
      <c r="AC1935" s="52"/>
      <c r="AD1935" s="52"/>
      <c r="AE1935" s="52"/>
      <c r="AF1935" s="52"/>
      <c r="AG1935" s="52"/>
      <c r="AH1935" s="52"/>
      <c r="AI1935" s="52"/>
      <c r="AJ1935" s="52"/>
      <c r="AK1935" s="52"/>
      <c r="AL1935" s="52"/>
      <c r="AM1935" s="52"/>
      <c r="AN1935" s="52"/>
      <c r="AO1935" s="52"/>
      <c r="AP1935" s="52"/>
      <c r="AQ1935" s="52"/>
      <c r="AR1935" s="52"/>
      <c r="AS1935" s="52"/>
      <c r="AT1935" s="52"/>
      <c r="AU1935" s="52"/>
      <c r="AV1935" s="52"/>
      <c r="AW1935" s="52"/>
      <c r="AX1935" s="52"/>
      <c r="AY1935" s="52"/>
      <c r="AZ1935" s="52"/>
      <c r="BA1935" s="52"/>
      <c r="BB1935" s="52"/>
      <c r="BC1935" s="52"/>
      <c r="BD1935" s="52"/>
      <c r="BE1935" s="52"/>
      <c r="BF1935" s="52"/>
      <c r="BG1935" s="52"/>
      <c r="BH1935" s="52"/>
      <c r="BI1935" s="52"/>
      <c r="BJ1935" s="52"/>
      <c r="BK1935" s="52"/>
      <c r="BL1935" s="52"/>
      <c r="BM1935" s="52"/>
      <c r="BN1935" s="52"/>
      <c r="BO1935" s="52"/>
      <c r="BP1935" s="52"/>
      <c r="BQ1935" s="52"/>
      <c r="BR1935" s="52"/>
      <c r="BS1935" s="52"/>
      <c r="BT1935" s="52"/>
      <c r="BU1935" s="52"/>
      <c r="BV1935" s="52"/>
      <c r="BW1935" s="52"/>
      <c r="BX1935" s="52"/>
      <c r="BY1935" s="52"/>
      <c r="BZ1935" s="52"/>
      <c r="CA1935" s="52"/>
      <c r="CB1935" s="52"/>
      <c r="CC1935" s="52"/>
      <c r="CD1935" s="52"/>
      <c r="CE1935" s="52"/>
      <c r="CF1935" s="52"/>
      <c r="CG1935" s="52"/>
      <c r="CH1935" s="52"/>
      <c r="CI1935" s="52"/>
      <c r="CJ1935" s="52"/>
      <c r="CK1935" s="52"/>
      <c r="CL1935" s="52"/>
      <c r="CM1935" s="52"/>
      <c r="CN1935" s="52"/>
      <c r="CO1935" s="52"/>
      <c r="CP1935" s="52"/>
      <c r="CQ1935" s="52"/>
      <c r="CR1935" s="52"/>
      <c r="CS1935" s="52"/>
      <c r="CT1935" s="52"/>
      <c r="CU1935" s="52"/>
      <c r="CV1935" s="52"/>
      <c r="CW1935" s="52"/>
      <c r="CX1935" s="52"/>
      <c r="CY1935" s="52"/>
      <c r="CZ1935" s="52"/>
      <c r="DA1935" s="52"/>
      <c r="DB1935" s="52"/>
      <c r="DC1935" s="52"/>
      <c r="DD1935" s="52"/>
      <c r="DE1935" s="52"/>
      <c r="DF1935" s="52"/>
      <c r="DG1935" s="52"/>
      <c r="DH1935" s="52"/>
      <c r="DI1935" s="52"/>
      <c r="DJ1935" s="52"/>
      <c r="DK1935" s="52"/>
      <c r="DL1935" s="52"/>
      <c r="DM1935" s="52"/>
      <c r="DN1935" s="52"/>
      <c r="DO1935" s="52"/>
      <c r="DP1935" s="52"/>
      <c r="DQ1935" s="52"/>
      <c r="DR1935" s="52"/>
      <c r="DS1935" s="52"/>
      <c r="DT1935" s="52"/>
      <c r="DU1935" s="52"/>
      <c r="DV1935" s="52"/>
      <c r="DW1935" s="52"/>
      <c r="DX1935" s="52"/>
      <c r="DY1935" s="52"/>
    </row>
    <row r="1936" spans="1:129" x14ac:dyDescent="0.25">
      <c r="A1936" s="55"/>
      <c r="B1936" s="55"/>
      <c r="C1936" s="55"/>
      <c r="D1936" s="55"/>
      <c r="E1936" s="55"/>
      <c r="F1936" s="55"/>
      <c r="G1936" s="55"/>
      <c r="H1936" s="55"/>
      <c r="I1936" s="55"/>
      <c r="J1936" s="103"/>
      <c r="K1936" s="55"/>
      <c r="L1936" s="52"/>
      <c r="M1936" s="55"/>
      <c r="N1936" s="52"/>
      <c r="O1936" s="52"/>
      <c r="P1936" s="95"/>
      <c r="Q1936" s="52"/>
      <c r="R1936" s="52"/>
      <c r="S1936" s="52"/>
      <c r="T1936" s="52"/>
      <c r="U1936" s="52"/>
      <c r="V1936" s="52"/>
      <c r="W1936" s="52"/>
      <c r="X1936" s="52"/>
      <c r="Y1936" s="52"/>
      <c r="Z1936" s="52"/>
      <c r="AA1936" s="52"/>
      <c r="AB1936" s="52"/>
      <c r="AC1936" s="52"/>
      <c r="AD1936" s="52"/>
      <c r="AE1936" s="52"/>
      <c r="AF1936" s="52"/>
      <c r="AG1936" s="52"/>
      <c r="AH1936" s="52"/>
      <c r="AI1936" s="52"/>
      <c r="AJ1936" s="52"/>
      <c r="AK1936" s="52"/>
      <c r="AL1936" s="52"/>
      <c r="AM1936" s="52"/>
      <c r="AN1936" s="52"/>
      <c r="AO1936" s="52"/>
      <c r="AP1936" s="52"/>
      <c r="AQ1936" s="52"/>
      <c r="AR1936" s="52"/>
      <c r="AS1936" s="52"/>
      <c r="AT1936" s="52"/>
      <c r="AU1936" s="52"/>
      <c r="AV1936" s="52"/>
      <c r="AW1936" s="52"/>
      <c r="AX1936" s="52"/>
      <c r="AY1936" s="52"/>
      <c r="AZ1936" s="52"/>
      <c r="BA1936" s="52"/>
      <c r="BB1936" s="52"/>
      <c r="BC1936" s="52"/>
      <c r="BD1936" s="52"/>
      <c r="BE1936" s="52"/>
      <c r="BF1936" s="52"/>
      <c r="BG1936" s="52"/>
      <c r="BH1936" s="52"/>
      <c r="BI1936" s="52"/>
      <c r="BJ1936" s="52"/>
      <c r="BK1936" s="52"/>
      <c r="BL1936" s="52"/>
      <c r="BM1936" s="52"/>
      <c r="BN1936" s="52"/>
      <c r="BO1936" s="52"/>
      <c r="BP1936" s="52"/>
      <c r="BQ1936" s="52"/>
      <c r="BR1936" s="52"/>
      <c r="BS1936" s="52"/>
      <c r="BT1936" s="52"/>
      <c r="BU1936" s="52"/>
      <c r="BV1936" s="52"/>
      <c r="BW1936" s="52"/>
      <c r="BX1936" s="52"/>
      <c r="BY1936" s="52"/>
      <c r="BZ1936" s="52"/>
      <c r="CA1936" s="52"/>
      <c r="CB1936" s="52"/>
      <c r="CC1936" s="52"/>
      <c r="CD1936" s="52"/>
      <c r="CE1936" s="52"/>
      <c r="CF1936" s="52"/>
      <c r="CG1936" s="52"/>
      <c r="CH1936" s="52"/>
      <c r="CI1936" s="52"/>
      <c r="CJ1936" s="52"/>
      <c r="CK1936" s="52"/>
      <c r="CL1936" s="52"/>
      <c r="CM1936" s="52"/>
      <c r="CN1936" s="52"/>
      <c r="CO1936" s="52"/>
      <c r="CP1936" s="52"/>
      <c r="CQ1936" s="52"/>
      <c r="CR1936" s="52"/>
      <c r="CS1936" s="52"/>
      <c r="CT1936" s="52"/>
      <c r="CU1936" s="52"/>
      <c r="CV1936" s="52"/>
      <c r="CW1936" s="52"/>
      <c r="CX1936" s="52"/>
      <c r="CY1936" s="52"/>
      <c r="CZ1936" s="52"/>
      <c r="DA1936" s="52"/>
      <c r="DB1936" s="52"/>
      <c r="DC1936" s="52"/>
      <c r="DD1936" s="52"/>
      <c r="DE1936" s="52"/>
      <c r="DF1936" s="52"/>
      <c r="DG1936" s="52"/>
      <c r="DH1936" s="52"/>
      <c r="DI1936" s="52"/>
      <c r="DJ1936" s="52"/>
      <c r="DK1936" s="52"/>
      <c r="DL1936" s="52"/>
      <c r="DM1936" s="52"/>
      <c r="DN1936" s="52"/>
      <c r="DO1936" s="52"/>
      <c r="DP1936" s="52"/>
      <c r="DQ1936" s="52"/>
      <c r="DR1936" s="52"/>
      <c r="DS1936" s="52"/>
      <c r="DT1936" s="52"/>
      <c r="DU1936" s="52"/>
      <c r="DV1936" s="52"/>
      <c r="DW1936" s="52"/>
      <c r="DX1936" s="52"/>
      <c r="DY1936" s="52"/>
    </row>
    <row r="1937" spans="1:129" x14ac:dyDescent="0.25">
      <c r="A1937" s="55"/>
      <c r="B1937" s="55"/>
      <c r="C1937" s="55"/>
      <c r="D1937" s="55"/>
      <c r="E1937" s="55"/>
      <c r="F1937" s="55"/>
      <c r="G1937" s="55"/>
      <c r="H1937" s="55"/>
      <c r="I1937" s="55"/>
      <c r="J1937" s="103"/>
      <c r="K1937" s="55"/>
      <c r="L1937" s="52"/>
      <c r="M1937" s="55"/>
      <c r="N1937" s="52"/>
      <c r="O1937" s="52"/>
      <c r="P1937" s="95"/>
      <c r="Q1937" s="52"/>
      <c r="R1937" s="52"/>
      <c r="S1937" s="52"/>
      <c r="T1937" s="52"/>
      <c r="U1937" s="52"/>
      <c r="V1937" s="52"/>
      <c r="W1937" s="52"/>
      <c r="X1937" s="52"/>
      <c r="Y1937" s="52"/>
      <c r="Z1937" s="52"/>
      <c r="AA1937" s="52"/>
      <c r="AB1937" s="52"/>
      <c r="AC1937" s="52"/>
      <c r="AD1937" s="52"/>
      <c r="AE1937" s="52"/>
      <c r="AF1937" s="52"/>
      <c r="AG1937" s="52"/>
      <c r="AH1937" s="52"/>
      <c r="AI1937" s="52"/>
      <c r="AJ1937" s="52"/>
      <c r="AK1937" s="52"/>
      <c r="AL1937" s="52"/>
      <c r="AM1937" s="52"/>
      <c r="AN1937" s="52"/>
      <c r="AO1937" s="52"/>
      <c r="AP1937" s="52"/>
      <c r="AQ1937" s="52"/>
      <c r="AR1937" s="52"/>
      <c r="AS1937" s="52"/>
      <c r="AT1937" s="52"/>
      <c r="AU1937" s="52"/>
      <c r="AV1937" s="52"/>
      <c r="AW1937" s="52"/>
      <c r="AX1937" s="52"/>
      <c r="AY1937" s="52"/>
      <c r="AZ1937" s="52"/>
      <c r="BA1937" s="52"/>
      <c r="BB1937" s="52"/>
      <c r="BC1937" s="52"/>
      <c r="BD1937" s="52"/>
      <c r="BE1937" s="52"/>
      <c r="BF1937" s="52"/>
      <c r="BG1937" s="52"/>
      <c r="BH1937" s="52"/>
      <c r="BI1937" s="52"/>
      <c r="BJ1937" s="52"/>
      <c r="BK1937" s="52"/>
      <c r="BL1937" s="52"/>
      <c r="BM1937" s="52"/>
      <c r="BN1937" s="52"/>
      <c r="BO1937" s="52"/>
      <c r="BP1937" s="52"/>
      <c r="BQ1937" s="52"/>
      <c r="BR1937" s="52"/>
      <c r="BS1937" s="52"/>
      <c r="BT1937" s="52"/>
      <c r="BU1937" s="52"/>
      <c r="BV1937" s="52"/>
      <c r="BW1937" s="52"/>
      <c r="BX1937" s="52"/>
      <c r="BY1937" s="52"/>
      <c r="BZ1937" s="52"/>
      <c r="CA1937" s="52"/>
      <c r="CB1937" s="52"/>
      <c r="CC1937" s="52"/>
      <c r="CD1937" s="52"/>
      <c r="CE1937" s="52"/>
      <c r="CF1937" s="52"/>
      <c r="CG1937" s="52"/>
      <c r="CH1937" s="52"/>
      <c r="CI1937" s="52"/>
      <c r="CJ1937" s="52"/>
      <c r="CK1937" s="52"/>
      <c r="CL1937" s="52"/>
      <c r="CM1937" s="52"/>
      <c r="CN1937" s="52"/>
      <c r="CO1937" s="52"/>
      <c r="CP1937" s="52"/>
      <c r="CQ1937" s="52"/>
      <c r="CR1937" s="52"/>
      <c r="CS1937" s="52"/>
      <c r="CT1937" s="52"/>
      <c r="CU1937" s="52"/>
      <c r="CV1937" s="52"/>
      <c r="CW1937" s="52"/>
      <c r="CX1937" s="52"/>
      <c r="CY1937" s="52"/>
      <c r="CZ1937" s="52"/>
      <c r="DA1937" s="52"/>
      <c r="DB1937" s="52"/>
      <c r="DC1937" s="52"/>
      <c r="DD1937" s="52"/>
      <c r="DE1937" s="52"/>
      <c r="DF1937" s="52"/>
      <c r="DG1937" s="52"/>
      <c r="DH1937" s="52"/>
      <c r="DI1937" s="52"/>
      <c r="DJ1937" s="52"/>
      <c r="DK1937" s="52"/>
      <c r="DL1937" s="52"/>
      <c r="DM1937" s="52"/>
      <c r="DN1937" s="52"/>
      <c r="DO1937" s="52"/>
      <c r="DP1937" s="52"/>
      <c r="DQ1937" s="52"/>
      <c r="DR1937" s="52"/>
      <c r="DS1937" s="52"/>
      <c r="DT1937" s="52"/>
      <c r="DU1937" s="52"/>
      <c r="DV1937" s="52"/>
      <c r="DW1937" s="52"/>
      <c r="DX1937" s="52"/>
      <c r="DY1937" s="52"/>
    </row>
    <row r="1938" spans="1:129" x14ac:dyDescent="0.25">
      <c r="A1938" s="55"/>
      <c r="B1938" s="55"/>
      <c r="C1938" s="55"/>
      <c r="D1938" s="55"/>
      <c r="E1938" s="55"/>
      <c r="F1938" s="55"/>
      <c r="G1938" s="55"/>
      <c r="H1938" s="55"/>
      <c r="I1938" s="55"/>
      <c r="J1938" s="103"/>
      <c r="K1938" s="55"/>
      <c r="L1938" s="52"/>
      <c r="M1938" s="55"/>
      <c r="N1938" s="52"/>
      <c r="O1938" s="52"/>
      <c r="P1938" s="95"/>
      <c r="Q1938" s="52"/>
      <c r="R1938" s="52"/>
      <c r="S1938" s="52"/>
      <c r="T1938" s="52"/>
      <c r="U1938" s="52"/>
      <c r="V1938" s="52"/>
      <c r="W1938" s="52"/>
      <c r="X1938" s="52"/>
      <c r="Y1938" s="52"/>
      <c r="Z1938" s="52"/>
      <c r="AA1938" s="52"/>
      <c r="AB1938" s="52"/>
      <c r="AC1938" s="52"/>
      <c r="AD1938" s="52"/>
      <c r="AE1938" s="52"/>
      <c r="AF1938" s="52"/>
      <c r="AG1938" s="52"/>
      <c r="AH1938" s="52"/>
      <c r="AI1938" s="52"/>
      <c r="AJ1938" s="52"/>
      <c r="AK1938" s="52"/>
      <c r="AL1938" s="52"/>
      <c r="AM1938" s="52"/>
      <c r="AN1938" s="52"/>
      <c r="AO1938" s="52"/>
      <c r="AP1938" s="52"/>
      <c r="AQ1938" s="52"/>
      <c r="AR1938" s="52"/>
      <c r="AS1938" s="52"/>
      <c r="AT1938" s="52"/>
      <c r="AU1938" s="52"/>
      <c r="AV1938" s="52"/>
      <c r="AW1938" s="52"/>
      <c r="AX1938" s="52"/>
      <c r="AY1938" s="52"/>
      <c r="AZ1938" s="52"/>
      <c r="BA1938" s="52"/>
      <c r="BB1938" s="52"/>
      <c r="BC1938" s="52"/>
      <c r="BD1938" s="52"/>
      <c r="BE1938" s="52"/>
      <c r="BF1938" s="52"/>
      <c r="BG1938" s="52"/>
      <c r="BH1938" s="52"/>
      <c r="BI1938" s="52"/>
      <c r="BJ1938" s="52"/>
      <c r="BK1938" s="52"/>
      <c r="BL1938" s="52"/>
      <c r="BM1938" s="52"/>
      <c r="BN1938" s="52"/>
      <c r="BO1938" s="52"/>
      <c r="BP1938" s="52"/>
      <c r="BQ1938" s="52"/>
      <c r="BR1938" s="52"/>
      <c r="BS1938" s="52"/>
      <c r="BT1938" s="52"/>
      <c r="BU1938" s="52"/>
      <c r="BV1938" s="52"/>
      <c r="BW1938" s="52"/>
      <c r="BX1938" s="52"/>
      <c r="BY1938" s="52"/>
      <c r="BZ1938" s="52"/>
      <c r="CA1938" s="52"/>
      <c r="CB1938" s="52"/>
      <c r="CC1938" s="52"/>
      <c r="CD1938" s="52"/>
      <c r="CE1938" s="52"/>
      <c r="CF1938" s="52"/>
      <c r="CG1938" s="52"/>
      <c r="CH1938" s="52"/>
      <c r="CI1938" s="52"/>
      <c r="CJ1938" s="52"/>
      <c r="CK1938" s="52"/>
      <c r="CL1938" s="52"/>
      <c r="CM1938" s="52"/>
      <c r="CN1938" s="52"/>
      <c r="CO1938" s="52"/>
      <c r="CP1938" s="52"/>
      <c r="CQ1938" s="52"/>
      <c r="CR1938" s="52"/>
      <c r="CS1938" s="52"/>
      <c r="CT1938" s="52"/>
      <c r="CU1938" s="52"/>
      <c r="CV1938" s="52"/>
      <c r="CW1938" s="52"/>
      <c r="CX1938" s="52"/>
      <c r="CY1938" s="52"/>
      <c r="CZ1938" s="52"/>
      <c r="DA1938" s="52"/>
      <c r="DB1938" s="52"/>
      <c r="DC1938" s="52"/>
      <c r="DD1938" s="52"/>
      <c r="DE1938" s="52"/>
      <c r="DF1938" s="52"/>
      <c r="DG1938" s="52"/>
      <c r="DH1938" s="52"/>
      <c r="DI1938" s="52"/>
      <c r="DJ1938" s="52"/>
      <c r="DK1938" s="52"/>
      <c r="DL1938" s="52"/>
      <c r="DM1938" s="52"/>
      <c r="DN1938" s="52"/>
      <c r="DO1938" s="52"/>
      <c r="DP1938" s="52"/>
      <c r="DQ1938" s="52"/>
      <c r="DR1938" s="52"/>
      <c r="DS1938" s="52"/>
      <c r="DT1938" s="52"/>
      <c r="DU1938" s="52"/>
      <c r="DV1938" s="52"/>
      <c r="DW1938" s="52"/>
      <c r="DX1938" s="52"/>
      <c r="DY1938" s="52"/>
    </row>
    <row r="1939" spans="1:129" x14ac:dyDescent="0.25">
      <c r="A1939" s="55"/>
      <c r="B1939" s="55"/>
      <c r="C1939" s="55"/>
      <c r="D1939" s="55"/>
      <c r="E1939" s="55"/>
      <c r="F1939" s="55"/>
      <c r="G1939" s="55"/>
      <c r="H1939" s="55"/>
      <c r="I1939" s="55"/>
      <c r="J1939" s="103"/>
      <c r="K1939" s="55"/>
      <c r="L1939" s="52"/>
      <c r="M1939" s="55"/>
      <c r="N1939" s="52"/>
      <c r="O1939" s="52"/>
      <c r="P1939" s="95"/>
      <c r="Q1939" s="52"/>
      <c r="R1939" s="52"/>
      <c r="S1939" s="52"/>
      <c r="T1939" s="52"/>
      <c r="U1939" s="52"/>
      <c r="V1939" s="52"/>
      <c r="W1939" s="52"/>
      <c r="X1939" s="52"/>
      <c r="Y1939" s="52"/>
      <c r="Z1939" s="52"/>
      <c r="AA1939" s="52"/>
      <c r="AB1939" s="52"/>
      <c r="AC1939" s="52"/>
      <c r="AD1939" s="52"/>
      <c r="AE1939" s="52"/>
      <c r="AF1939" s="52"/>
      <c r="AG1939" s="52"/>
      <c r="AH1939" s="52"/>
      <c r="AI1939" s="52"/>
      <c r="AJ1939" s="52"/>
      <c r="AK1939" s="52"/>
      <c r="AL1939" s="52"/>
      <c r="AM1939" s="52"/>
      <c r="AN1939" s="52"/>
      <c r="AO1939" s="52"/>
      <c r="AP1939" s="52"/>
      <c r="AQ1939" s="52"/>
      <c r="AR1939" s="52"/>
      <c r="AS1939" s="52"/>
      <c r="AT1939" s="52"/>
      <c r="AU1939" s="52"/>
      <c r="AV1939" s="52"/>
      <c r="AW1939" s="52"/>
      <c r="AX1939" s="52"/>
      <c r="AY1939" s="52"/>
      <c r="AZ1939" s="52"/>
      <c r="BA1939" s="52"/>
      <c r="BB1939" s="52"/>
      <c r="BC1939" s="52"/>
      <c r="BD1939" s="52"/>
      <c r="BE1939" s="52"/>
      <c r="BF1939" s="52"/>
      <c r="BG1939" s="52"/>
      <c r="BH1939" s="52"/>
      <c r="BI1939" s="52"/>
      <c r="BJ1939" s="52"/>
      <c r="BK1939" s="52"/>
      <c r="BL1939" s="52"/>
      <c r="BM1939" s="52"/>
      <c r="BN1939" s="52"/>
      <c r="BO1939" s="52"/>
      <c r="BP1939" s="52"/>
      <c r="BQ1939" s="52"/>
      <c r="BR1939" s="52"/>
      <c r="BS1939" s="52"/>
      <c r="BT1939" s="52"/>
      <c r="BU1939" s="52"/>
      <c r="BV1939" s="52"/>
      <c r="BW1939" s="52"/>
      <c r="BX1939" s="52"/>
      <c r="BY1939" s="52"/>
      <c r="BZ1939" s="52"/>
      <c r="CA1939" s="52"/>
      <c r="CB1939" s="52"/>
      <c r="CC1939" s="52"/>
      <c r="CD1939" s="52"/>
      <c r="CE1939" s="52"/>
      <c r="CF1939" s="52"/>
      <c r="CG1939" s="52"/>
      <c r="CH1939" s="52"/>
      <c r="CI1939" s="52"/>
      <c r="CJ1939" s="52"/>
      <c r="CK1939" s="52"/>
      <c r="CL1939" s="52"/>
      <c r="CM1939" s="52"/>
      <c r="CN1939" s="52"/>
      <c r="CO1939" s="52"/>
      <c r="CP1939" s="52"/>
      <c r="CQ1939" s="52"/>
      <c r="CR1939" s="52"/>
      <c r="CS1939" s="52"/>
      <c r="CT1939" s="52"/>
      <c r="CU1939" s="52"/>
      <c r="CV1939" s="52"/>
      <c r="CW1939" s="52"/>
      <c r="CX1939" s="52"/>
      <c r="CY1939" s="52"/>
      <c r="CZ1939" s="52"/>
      <c r="DA1939" s="52"/>
      <c r="DB1939" s="52"/>
      <c r="DC1939" s="52"/>
      <c r="DD1939" s="52"/>
      <c r="DE1939" s="52"/>
      <c r="DF1939" s="52"/>
      <c r="DG1939" s="52"/>
      <c r="DH1939" s="52"/>
      <c r="DI1939" s="52"/>
      <c r="DJ1939" s="52"/>
      <c r="DK1939" s="52"/>
      <c r="DL1939" s="52"/>
      <c r="DM1939" s="52"/>
      <c r="DN1939" s="52"/>
      <c r="DO1939" s="52"/>
      <c r="DP1939" s="52"/>
      <c r="DQ1939" s="52"/>
      <c r="DR1939" s="52"/>
      <c r="DS1939" s="52"/>
      <c r="DT1939" s="52"/>
      <c r="DU1939" s="52"/>
      <c r="DV1939" s="52"/>
      <c r="DW1939" s="52"/>
      <c r="DX1939" s="52"/>
      <c r="DY1939" s="52"/>
    </row>
    <row r="1940" spans="1:129" x14ac:dyDescent="0.25">
      <c r="A1940" s="55"/>
      <c r="B1940" s="55"/>
      <c r="C1940" s="55"/>
      <c r="D1940" s="55"/>
      <c r="E1940" s="55"/>
      <c r="F1940" s="55"/>
      <c r="G1940" s="55"/>
      <c r="H1940" s="55"/>
      <c r="I1940" s="55"/>
      <c r="J1940" s="103"/>
      <c r="K1940" s="55"/>
      <c r="L1940" s="52"/>
      <c r="M1940" s="55"/>
      <c r="N1940" s="52"/>
      <c r="O1940" s="52"/>
      <c r="P1940" s="95"/>
      <c r="Q1940" s="52"/>
      <c r="R1940" s="52"/>
      <c r="S1940" s="52"/>
      <c r="T1940" s="52"/>
      <c r="U1940" s="52"/>
      <c r="V1940" s="52"/>
      <c r="W1940" s="52"/>
      <c r="X1940" s="52"/>
      <c r="Y1940" s="52"/>
      <c r="Z1940" s="52"/>
      <c r="AA1940" s="52"/>
      <c r="AB1940" s="52"/>
      <c r="AC1940" s="52"/>
      <c r="AD1940" s="52"/>
      <c r="AE1940" s="52"/>
      <c r="AF1940" s="52"/>
      <c r="AG1940" s="52"/>
      <c r="AH1940" s="52"/>
      <c r="AI1940" s="52"/>
      <c r="AJ1940" s="52"/>
      <c r="AK1940" s="52"/>
      <c r="AL1940" s="52"/>
      <c r="AM1940" s="52"/>
      <c r="AN1940" s="52"/>
      <c r="AO1940" s="52"/>
      <c r="AP1940" s="52"/>
      <c r="AQ1940" s="52"/>
      <c r="AR1940" s="52"/>
      <c r="AS1940" s="52"/>
      <c r="AT1940" s="52"/>
      <c r="AU1940" s="52"/>
      <c r="AV1940" s="52"/>
      <c r="AW1940" s="52"/>
      <c r="AX1940" s="52"/>
      <c r="AY1940" s="52"/>
      <c r="AZ1940" s="52"/>
      <c r="BA1940" s="52"/>
      <c r="BB1940" s="52"/>
      <c r="BC1940" s="52"/>
      <c r="BD1940" s="52"/>
      <c r="BE1940" s="52"/>
      <c r="BF1940" s="52"/>
      <c r="BG1940" s="52"/>
      <c r="BH1940" s="52"/>
      <c r="BI1940" s="52"/>
      <c r="BJ1940" s="52"/>
      <c r="BK1940" s="52"/>
      <c r="BL1940" s="52"/>
      <c r="BM1940" s="52"/>
      <c r="BN1940" s="52"/>
      <c r="BO1940" s="52"/>
      <c r="BP1940" s="52"/>
      <c r="BQ1940" s="52"/>
      <c r="BR1940" s="52"/>
      <c r="BS1940" s="52"/>
      <c r="BT1940" s="52"/>
      <c r="BU1940" s="52"/>
      <c r="BV1940" s="52"/>
      <c r="BW1940" s="52"/>
      <c r="BX1940" s="52"/>
      <c r="BY1940" s="52"/>
      <c r="BZ1940" s="52"/>
      <c r="CA1940" s="52"/>
      <c r="CB1940" s="52"/>
      <c r="CC1940" s="52"/>
      <c r="CD1940" s="52"/>
      <c r="CE1940" s="52"/>
      <c r="CF1940" s="52"/>
      <c r="CG1940" s="52"/>
      <c r="CH1940" s="52"/>
      <c r="CI1940" s="52"/>
      <c r="CJ1940" s="52"/>
      <c r="CK1940" s="52"/>
      <c r="CL1940" s="52"/>
      <c r="CM1940" s="52"/>
      <c r="CN1940" s="52"/>
      <c r="CO1940" s="52"/>
      <c r="CP1940" s="52"/>
      <c r="CQ1940" s="52"/>
      <c r="CR1940" s="52"/>
      <c r="CS1940" s="52"/>
      <c r="CT1940" s="52"/>
      <c r="CU1940" s="52"/>
      <c r="CV1940" s="52"/>
      <c r="CW1940" s="52"/>
      <c r="CX1940" s="52"/>
      <c r="CY1940" s="52"/>
      <c r="CZ1940" s="52"/>
      <c r="DA1940" s="52"/>
      <c r="DB1940" s="52"/>
      <c r="DC1940" s="52"/>
      <c r="DD1940" s="52"/>
      <c r="DE1940" s="52"/>
      <c r="DF1940" s="52"/>
      <c r="DG1940" s="52"/>
      <c r="DH1940" s="52"/>
      <c r="DI1940" s="52"/>
      <c r="DJ1940" s="52"/>
      <c r="DK1940" s="52"/>
      <c r="DL1940" s="52"/>
      <c r="DM1940" s="52"/>
      <c r="DN1940" s="52"/>
      <c r="DO1940" s="52"/>
      <c r="DP1940" s="52"/>
      <c r="DQ1940" s="52"/>
      <c r="DR1940" s="52"/>
      <c r="DS1940" s="52"/>
      <c r="DT1940" s="52"/>
      <c r="DU1940" s="52"/>
      <c r="DV1940" s="52"/>
      <c r="DW1940" s="52"/>
      <c r="DX1940" s="52"/>
      <c r="DY1940" s="52"/>
    </row>
    <row r="1941" spans="1:129" x14ac:dyDescent="0.25">
      <c r="A1941" s="83"/>
      <c r="B1941" s="83"/>
      <c r="C1941" s="83"/>
      <c r="D1941" s="83"/>
      <c r="E1941" s="83"/>
      <c r="F1941" s="83"/>
      <c r="G1941" s="83"/>
      <c r="H1941" s="83"/>
      <c r="I1941" s="83"/>
      <c r="J1941" s="105"/>
      <c r="K1941" s="83"/>
      <c r="L1941" s="52"/>
      <c r="M1941" s="55"/>
      <c r="N1941" s="52"/>
      <c r="O1941" s="52"/>
      <c r="P1941" s="95"/>
      <c r="Q1941" s="52"/>
      <c r="R1941" s="52"/>
      <c r="S1941" s="52"/>
      <c r="T1941" s="52"/>
      <c r="U1941" s="52"/>
      <c r="V1941" s="52"/>
      <c r="W1941" s="52"/>
      <c r="X1941" s="52"/>
      <c r="Y1941" s="52"/>
      <c r="Z1941" s="52"/>
      <c r="AA1941" s="52"/>
      <c r="AB1941" s="52"/>
      <c r="AC1941" s="52"/>
      <c r="AD1941" s="52"/>
      <c r="AE1941" s="52"/>
      <c r="AF1941" s="52"/>
      <c r="AG1941" s="52"/>
      <c r="AH1941" s="52"/>
      <c r="AI1941" s="52"/>
      <c r="AJ1941" s="52"/>
      <c r="AK1941" s="52"/>
      <c r="AL1941" s="52"/>
      <c r="AM1941" s="52"/>
      <c r="AN1941" s="52"/>
      <c r="AO1941" s="52"/>
      <c r="AP1941" s="52"/>
      <c r="AQ1941" s="52"/>
      <c r="AR1941" s="52"/>
      <c r="AS1941" s="52"/>
      <c r="AT1941" s="52"/>
      <c r="AU1941" s="52"/>
      <c r="AV1941" s="52"/>
      <c r="AW1941" s="52"/>
      <c r="AX1941" s="52"/>
      <c r="AY1941" s="52"/>
      <c r="AZ1941" s="52"/>
      <c r="BA1941" s="52"/>
      <c r="BB1941" s="52"/>
      <c r="BC1941" s="52"/>
      <c r="BD1941" s="52"/>
      <c r="BE1941" s="52"/>
      <c r="BF1941" s="52"/>
      <c r="BG1941" s="52"/>
      <c r="BH1941" s="52"/>
      <c r="BI1941" s="52"/>
      <c r="BJ1941" s="52"/>
      <c r="BK1941" s="52"/>
      <c r="BL1941" s="52"/>
      <c r="BM1941" s="52"/>
      <c r="BN1941" s="52"/>
      <c r="BO1941" s="52"/>
      <c r="BP1941" s="52"/>
      <c r="BQ1941" s="52"/>
      <c r="BR1941" s="52"/>
      <c r="BS1941" s="52"/>
      <c r="BT1941" s="52"/>
      <c r="BU1941" s="52"/>
      <c r="BV1941" s="52"/>
      <c r="BW1941" s="52"/>
      <c r="BX1941" s="52"/>
      <c r="BY1941" s="52"/>
      <c r="BZ1941" s="52"/>
      <c r="CA1941" s="52"/>
      <c r="CB1941" s="52"/>
      <c r="CC1941" s="52"/>
      <c r="CD1941" s="52"/>
      <c r="CE1941" s="52"/>
      <c r="CF1941" s="52"/>
      <c r="CG1941" s="52"/>
      <c r="CH1941" s="52"/>
      <c r="CI1941" s="52"/>
      <c r="CJ1941" s="52"/>
      <c r="CK1941" s="52"/>
      <c r="CL1941" s="52"/>
      <c r="CM1941" s="52"/>
      <c r="CN1941" s="52"/>
      <c r="CO1941" s="52"/>
      <c r="CP1941" s="52"/>
      <c r="CQ1941" s="52"/>
      <c r="CR1941" s="52"/>
      <c r="CS1941" s="52"/>
      <c r="CT1941" s="52"/>
      <c r="CU1941" s="52"/>
      <c r="CV1941" s="52"/>
      <c r="CW1941" s="52"/>
      <c r="CX1941" s="52"/>
      <c r="CY1941" s="52"/>
      <c r="CZ1941" s="52"/>
      <c r="DA1941" s="52"/>
      <c r="DB1941" s="52"/>
      <c r="DC1941" s="52"/>
      <c r="DD1941" s="52"/>
      <c r="DE1941" s="52"/>
      <c r="DF1941" s="52"/>
      <c r="DG1941" s="52"/>
      <c r="DH1941" s="52"/>
      <c r="DI1941" s="52"/>
      <c r="DJ1941" s="52"/>
      <c r="DK1941" s="52"/>
      <c r="DL1941" s="52"/>
      <c r="DM1941" s="52"/>
      <c r="DN1941" s="52"/>
      <c r="DO1941" s="52"/>
      <c r="DP1941" s="52"/>
      <c r="DQ1941" s="52"/>
      <c r="DR1941" s="52"/>
      <c r="DS1941" s="52"/>
      <c r="DT1941" s="52"/>
      <c r="DU1941" s="52"/>
      <c r="DV1941" s="52"/>
      <c r="DW1941" s="52"/>
      <c r="DX1941" s="52"/>
      <c r="DY1941" s="52"/>
    </row>
    <row r="1942" spans="1:129" x14ac:dyDescent="0.25">
      <c r="A1942" s="55"/>
      <c r="B1942" s="55"/>
      <c r="C1942" s="55"/>
      <c r="D1942" s="55"/>
      <c r="E1942" s="55"/>
      <c r="F1942" s="55"/>
      <c r="G1942" s="55"/>
      <c r="H1942" s="55"/>
      <c r="I1942" s="55"/>
      <c r="J1942" s="103"/>
      <c r="K1942" s="55"/>
      <c r="L1942" s="52"/>
      <c r="M1942" s="55"/>
      <c r="N1942" s="52"/>
      <c r="O1942" s="52"/>
      <c r="P1942" s="95"/>
      <c r="Q1942" s="52"/>
      <c r="R1942" s="52"/>
      <c r="S1942" s="52"/>
      <c r="T1942" s="52"/>
      <c r="U1942" s="52"/>
      <c r="V1942" s="52"/>
      <c r="W1942" s="52"/>
      <c r="X1942" s="52"/>
      <c r="Y1942" s="52"/>
      <c r="Z1942" s="52"/>
      <c r="AA1942" s="52"/>
      <c r="AB1942" s="52"/>
      <c r="AC1942" s="52"/>
      <c r="AD1942" s="52"/>
      <c r="AE1942" s="52"/>
      <c r="AF1942" s="52"/>
      <c r="AG1942" s="52"/>
      <c r="AH1942" s="52"/>
      <c r="AI1942" s="52"/>
      <c r="AJ1942" s="52"/>
      <c r="AK1942" s="52"/>
      <c r="AL1942" s="52"/>
      <c r="AM1942" s="52"/>
      <c r="AN1942" s="52"/>
      <c r="AO1942" s="52"/>
      <c r="AP1942" s="52"/>
      <c r="AQ1942" s="52"/>
      <c r="AR1942" s="52"/>
      <c r="AS1942" s="52"/>
      <c r="AT1942" s="52"/>
      <c r="AU1942" s="52"/>
      <c r="AV1942" s="52"/>
      <c r="AW1942" s="52"/>
      <c r="AX1942" s="52"/>
      <c r="AY1942" s="52"/>
      <c r="AZ1942" s="52"/>
      <c r="BA1942" s="52"/>
      <c r="BB1942" s="52"/>
      <c r="BC1942" s="52"/>
      <c r="BD1942" s="52"/>
      <c r="BE1942" s="52"/>
      <c r="BF1942" s="52"/>
      <c r="BG1942" s="52"/>
      <c r="BH1942" s="52"/>
      <c r="BI1942" s="52"/>
      <c r="BJ1942" s="52"/>
      <c r="BK1942" s="52"/>
      <c r="BL1942" s="52"/>
      <c r="BM1942" s="52"/>
      <c r="BN1942" s="52"/>
      <c r="BO1942" s="52"/>
      <c r="BP1942" s="52"/>
      <c r="BQ1942" s="52"/>
      <c r="BR1942" s="52"/>
      <c r="BS1942" s="52"/>
      <c r="BT1942" s="52"/>
      <c r="BU1942" s="52"/>
      <c r="BV1942" s="52"/>
      <c r="BW1942" s="52"/>
      <c r="BX1942" s="52"/>
      <c r="BY1942" s="52"/>
      <c r="BZ1942" s="52"/>
      <c r="CA1942" s="52"/>
      <c r="CB1942" s="52"/>
      <c r="CC1942" s="52"/>
      <c r="CD1942" s="52"/>
      <c r="CE1942" s="52"/>
      <c r="CF1942" s="52"/>
      <c r="CG1942" s="52"/>
      <c r="CH1942" s="52"/>
      <c r="CI1942" s="52"/>
      <c r="CJ1942" s="52"/>
      <c r="CK1942" s="52"/>
      <c r="CL1942" s="52"/>
      <c r="CM1942" s="52"/>
      <c r="CN1942" s="52"/>
      <c r="CO1942" s="52"/>
      <c r="CP1942" s="52"/>
      <c r="CQ1942" s="52"/>
      <c r="CR1942" s="52"/>
      <c r="CS1942" s="52"/>
      <c r="CT1942" s="52"/>
      <c r="CU1942" s="52"/>
      <c r="CV1942" s="52"/>
      <c r="CW1942" s="52"/>
      <c r="CX1942" s="52"/>
      <c r="CY1942" s="52"/>
      <c r="CZ1942" s="52"/>
      <c r="DA1942" s="52"/>
      <c r="DB1942" s="52"/>
      <c r="DC1942" s="52"/>
      <c r="DD1942" s="52"/>
      <c r="DE1942" s="52"/>
      <c r="DF1942" s="52"/>
      <c r="DG1942" s="52"/>
      <c r="DH1942" s="52"/>
      <c r="DI1942" s="52"/>
      <c r="DJ1942" s="52"/>
      <c r="DK1942" s="52"/>
      <c r="DL1942" s="52"/>
      <c r="DM1942" s="52"/>
      <c r="DN1942" s="52"/>
      <c r="DO1942" s="52"/>
      <c r="DP1942" s="52"/>
      <c r="DQ1942" s="52"/>
      <c r="DR1942" s="52"/>
      <c r="DS1942" s="52"/>
      <c r="DT1942" s="52"/>
      <c r="DU1942" s="52"/>
      <c r="DV1942" s="52"/>
      <c r="DW1942" s="52"/>
      <c r="DX1942" s="52"/>
      <c r="DY1942" s="52"/>
    </row>
    <row r="1943" spans="1:129" x14ac:dyDescent="0.25">
      <c r="A1943" s="55"/>
      <c r="B1943" s="55"/>
      <c r="C1943" s="55"/>
      <c r="D1943" s="55"/>
      <c r="E1943" s="55"/>
      <c r="F1943" s="55"/>
      <c r="G1943" s="55"/>
      <c r="H1943" s="55"/>
      <c r="I1943" s="55"/>
      <c r="J1943" s="103"/>
      <c r="K1943" s="55"/>
      <c r="L1943" s="52"/>
      <c r="M1943" s="55"/>
      <c r="N1943" s="52"/>
      <c r="O1943" s="52"/>
      <c r="P1943" s="95"/>
      <c r="Q1943" s="52"/>
      <c r="R1943" s="52"/>
      <c r="S1943" s="52"/>
      <c r="T1943" s="52"/>
      <c r="U1943" s="52"/>
      <c r="V1943" s="52"/>
      <c r="W1943" s="52"/>
      <c r="X1943" s="52"/>
      <c r="Y1943" s="52"/>
      <c r="Z1943" s="52"/>
      <c r="AA1943" s="52"/>
      <c r="AB1943" s="52"/>
      <c r="AC1943" s="52"/>
      <c r="AD1943" s="52"/>
      <c r="AE1943" s="52"/>
      <c r="AF1943" s="52"/>
      <c r="AG1943" s="52"/>
      <c r="AH1943" s="52"/>
      <c r="AI1943" s="52"/>
      <c r="AJ1943" s="52"/>
      <c r="AK1943" s="52"/>
      <c r="AL1943" s="52"/>
      <c r="AM1943" s="52"/>
      <c r="AN1943" s="52"/>
      <c r="AO1943" s="52"/>
      <c r="AP1943" s="52"/>
      <c r="AQ1943" s="52"/>
      <c r="AR1943" s="52"/>
      <c r="AS1943" s="52"/>
      <c r="AT1943" s="52"/>
      <c r="AU1943" s="52"/>
      <c r="AV1943" s="52"/>
      <c r="AW1943" s="52"/>
      <c r="AX1943" s="52"/>
      <c r="AY1943" s="52"/>
      <c r="AZ1943" s="52"/>
      <c r="BA1943" s="52"/>
      <c r="BB1943" s="52"/>
      <c r="BC1943" s="52"/>
      <c r="BD1943" s="52"/>
      <c r="BE1943" s="52"/>
      <c r="BF1943" s="52"/>
      <c r="BG1943" s="52"/>
      <c r="BH1943" s="52"/>
      <c r="BI1943" s="52"/>
      <c r="BJ1943" s="52"/>
      <c r="BK1943" s="52"/>
      <c r="BL1943" s="52"/>
      <c r="BM1943" s="52"/>
      <c r="BN1943" s="52"/>
      <c r="BO1943" s="52"/>
      <c r="BP1943" s="52"/>
      <c r="BQ1943" s="52"/>
      <c r="BR1943" s="52"/>
      <c r="BS1943" s="52"/>
      <c r="BT1943" s="52"/>
      <c r="BU1943" s="52"/>
      <c r="BV1943" s="52"/>
      <c r="BW1943" s="52"/>
      <c r="BX1943" s="52"/>
      <c r="BY1943" s="52"/>
      <c r="BZ1943" s="52"/>
      <c r="CA1943" s="52"/>
      <c r="CB1943" s="52"/>
      <c r="CC1943" s="52"/>
      <c r="CD1943" s="52"/>
      <c r="CE1943" s="52"/>
      <c r="CF1943" s="52"/>
      <c r="CG1943" s="52"/>
      <c r="CH1943" s="52"/>
      <c r="CI1943" s="52"/>
      <c r="CJ1943" s="52"/>
      <c r="CK1943" s="52"/>
      <c r="CL1943" s="52"/>
      <c r="CM1943" s="52"/>
      <c r="CN1943" s="52"/>
      <c r="CO1943" s="52"/>
      <c r="CP1943" s="52"/>
      <c r="CQ1943" s="52"/>
      <c r="CR1943" s="52"/>
      <c r="CS1943" s="52"/>
      <c r="CT1943" s="52"/>
      <c r="CU1943" s="52"/>
      <c r="CV1943" s="52"/>
      <c r="CW1943" s="52"/>
      <c r="CX1943" s="52"/>
      <c r="CY1943" s="52"/>
      <c r="CZ1943" s="52"/>
      <c r="DA1943" s="52"/>
      <c r="DB1943" s="52"/>
      <c r="DC1943" s="52"/>
      <c r="DD1943" s="52"/>
      <c r="DE1943" s="52"/>
      <c r="DF1943" s="52"/>
      <c r="DG1943" s="52"/>
      <c r="DH1943" s="52"/>
      <c r="DI1943" s="52"/>
      <c r="DJ1943" s="52"/>
      <c r="DK1943" s="52"/>
      <c r="DL1943" s="52"/>
      <c r="DM1943" s="52"/>
      <c r="DN1943" s="52"/>
      <c r="DO1943" s="52"/>
      <c r="DP1943" s="52"/>
      <c r="DQ1943" s="52"/>
      <c r="DR1943" s="52"/>
      <c r="DS1943" s="52"/>
      <c r="DT1943" s="52"/>
      <c r="DU1943" s="52"/>
      <c r="DV1943" s="52"/>
      <c r="DW1943" s="52"/>
      <c r="DX1943" s="52"/>
      <c r="DY1943" s="52"/>
    </row>
    <row r="1944" spans="1:129" x14ac:dyDescent="0.25">
      <c r="A1944" s="55"/>
      <c r="B1944" s="55"/>
      <c r="C1944" s="55"/>
      <c r="D1944" s="55"/>
      <c r="E1944" s="55"/>
      <c r="F1944" s="55"/>
      <c r="G1944" s="55"/>
      <c r="H1944" s="55"/>
      <c r="I1944" s="55"/>
      <c r="J1944" s="103"/>
      <c r="K1944" s="55"/>
      <c r="L1944" s="52"/>
      <c r="M1944" s="55"/>
      <c r="N1944" s="52"/>
      <c r="O1944" s="52"/>
      <c r="P1944" s="95"/>
      <c r="Q1944" s="52"/>
      <c r="R1944" s="52"/>
      <c r="S1944" s="52"/>
      <c r="T1944" s="52"/>
      <c r="U1944" s="52"/>
      <c r="V1944" s="52"/>
      <c r="W1944" s="52"/>
      <c r="X1944" s="52"/>
      <c r="Y1944" s="52"/>
      <c r="Z1944" s="52"/>
      <c r="AA1944" s="52"/>
      <c r="AB1944" s="52"/>
      <c r="AC1944" s="52"/>
      <c r="AD1944" s="52"/>
      <c r="AE1944" s="52"/>
      <c r="AF1944" s="52"/>
      <c r="AG1944" s="52"/>
      <c r="AH1944" s="52"/>
      <c r="AI1944" s="52"/>
      <c r="AJ1944" s="52"/>
      <c r="AK1944" s="52"/>
      <c r="AL1944" s="52"/>
      <c r="AM1944" s="52"/>
      <c r="AN1944" s="52"/>
      <c r="AO1944" s="52"/>
      <c r="AP1944" s="52"/>
      <c r="AQ1944" s="52"/>
      <c r="AR1944" s="52"/>
      <c r="AS1944" s="52"/>
      <c r="AT1944" s="52"/>
      <c r="AU1944" s="52"/>
      <c r="AV1944" s="52"/>
      <c r="AW1944" s="52"/>
      <c r="AX1944" s="52"/>
      <c r="AY1944" s="52"/>
      <c r="AZ1944" s="52"/>
      <c r="BA1944" s="52"/>
      <c r="BB1944" s="52"/>
      <c r="BC1944" s="52"/>
      <c r="BD1944" s="52"/>
      <c r="BE1944" s="52"/>
      <c r="BF1944" s="52"/>
      <c r="BG1944" s="52"/>
      <c r="BH1944" s="52"/>
      <c r="BI1944" s="52"/>
      <c r="BJ1944" s="52"/>
      <c r="BK1944" s="52"/>
      <c r="BL1944" s="52"/>
      <c r="BM1944" s="52"/>
      <c r="BN1944" s="52"/>
      <c r="BO1944" s="52"/>
      <c r="BP1944" s="52"/>
      <c r="BQ1944" s="52"/>
      <c r="BR1944" s="52"/>
      <c r="BS1944" s="52"/>
      <c r="BT1944" s="52"/>
      <c r="BU1944" s="52"/>
      <c r="BV1944" s="52"/>
      <c r="BW1944" s="52"/>
      <c r="BX1944" s="52"/>
      <c r="BY1944" s="52"/>
      <c r="BZ1944" s="52"/>
      <c r="CA1944" s="52"/>
      <c r="CB1944" s="52"/>
      <c r="CC1944" s="52"/>
      <c r="CD1944" s="52"/>
      <c r="CE1944" s="52"/>
      <c r="CF1944" s="52"/>
      <c r="CG1944" s="52"/>
      <c r="CH1944" s="52"/>
      <c r="CI1944" s="52"/>
      <c r="CJ1944" s="52"/>
      <c r="CK1944" s="52"/>
      <c r="CL1944" s="52"/>
      <c r="CM1944" s="52"/>
      <c r="CN1944" s="52"/>
      <c r="CO1944" s="52"/>
      <c r="CP1944" s="52"/>
      <c r="CQ1944" s="52"/>
      <c r="CR1944" s="52"/>
      <c r="CS1944" s="52"/>
      <c r="CT1944" s="52"/>
      <c r="CU1944" s="52"/>
      <c r="CV1944" s="52"/>
      <c r="CW1944" s="52"/>
      <c r="CX1944" s="52"/>
      <c r="CY1944" s="52"/>
      <c r="CZ1944" s="52"/>
      <c r="DA1944" s="52"/>
      <c r="DB1944" s="52"/>
      <c r="DC1944" s="52"/>
      <c r="DD1944" s="52"/>
      <c r="DE1944" s="52"/>
      <c r="DF1944" s="52"/>
      <c r="DG1944" s="52"/>
      <c r="DH1944" s="52"/>
      <c r="DI1944" s="52"/>
      <c r="DJ1944" s="52"/>
      <c r="DK1944" s="52"/>
      <c r="DL1944" s="52"/>
      <c r="DM1944" s="52"/>
      <c r="DN1944" s="52"/>
      <c r="DO1944" s="52"/>
      <c r="DP1944" s="52"/>
      <c r="DQ1944" s="52"/>
      <c r="DR1944" s="52"/>
      <c r="DS1944" s="52"/>
      <c r="DT1944" s="52"/>
      <c r="DU1944" s="52"/>
      <c r="DV1944" s="52"/>
      <c r="DW1944" s="52"/>
      <c r="DX1944" s="52"/>
      <c r="DY1944" s="52"/>
    </row>
    <row r="1945" spans="1:129" x14ac:dyDescent="0.25">
      <c r="A1945" s="55"/>
      <c r="B1945" s="55"/>
      <c r="C1945" s="55"/>
      <c r="D1945" s="55"/>
      <c r="E1945" s="55"/>
      <c r="F1945" s="55"/>
      <c r="G1945" s="55"/>
      <c r="H1945" s="55"/>
      <c r="I1945" s="55"/>
      <c r="J1945" s="103"/>
      <c r="K1945" s="55"/>
      <c r="L1945" s="52"/>
      <c r="M1945" s="55"/>
      <c r="N1945" s="52"/>
      <c r="O1945" s="52"/>
      <c r="P1945" s="95"/>
      <c r="Q1945" s="52"/>
      <c r="R1945" s="52"/>
      <c r="S1945" s="52"/>
      <c r="T1945" s="52"/>
      <c r="U1945" s="52"/>
      <c r="V1945" s="52"/>
      <c r="W1945" s="52"/>
      <c r="X1945" s="52"/>
      <c r="Y1945" s="52"/>
      <c r="Z1945" s="52"/>
      <c r="AA1945" s="52"/>
      <c r="AB1945" s="52"/>
      <c r="AC1945" s="52"/>
      <c r="AD1945" s="52"/>
      <c r="AE1945" s="52"/>
      <c r="AF1945" s="52"/>
      <c r="AG1945" s="52"/>
      <c r="AH1945" s="52"/>
      <c r="AI1945" s="52"/>
      <c r="AJ1945" s="52"/>
      <c r="AK1945" s="52"/>
      <c r="AL1945" s="52"/>
      <c r="AM1945" s="52"/>
      <c r="AN1945" s="52"/>
      <c r="AO1945" s="52"/>
      <c r="AP1945" s="52"/>
      <c r="AQ1945" s="52"/>
      <c r="AR1945" s="52"/>
      <c r="AS1945" s="52"/>
      <c r="AT1945" s="52"/>
      <c r="AU1945" s="52"/>
      <c r="AV1945" s="52"/>
      <c r="AW1945" s="52"/>
      <c r="AX1945" s="52"/>
      <c r="AY1945" s="52"/>
      <c r="AZ1945" s="52"/>
      <c r="BA1945" s="52"/>
      <c r="BB1945" s="52"/>
      <c r="BC1945" s="52"/>
      <c r="BD1945" s="52"/>
      <c r="BE1945" s="52"/>
      <c r="BF1945" s="52"/>
      <c r="BG1945" s="52"/>
      <c r="BH1945" s="52"/>
      <c r="BI1945" s="52"/>
      <c r="BJ1945" s="52"/>
      <c r="BK1945" s="52"/>
      <c r="BL1945" s="52"/>
      <c r="BM1945" s="52"/>
      <c r="BN1945" s="52"/>
      <c r="BO1945" s="52"/>
      <c r="BP1945" s="52"/>
      <c r="BQ1945" s="52"/>
      <c r="BR1945" s="52"/>
      <c r="BS1945" s="52"/>
      <c r="BT1945" s="52"/>
      <c r="BU1945" s="52"/>
      <c r="BV1945" s="52"/>
      <c r="BW1945" s="52"/>
      <c r="BX1945" s="52"/>
      <c r="BY1945" s="52"/>
      <c r="BZ1945" s="52"/>
      <c r="CA1945" s="52"/>
      <c r="CB1945" s="52"/>
      <c r="CC1945" s="52"/>
      <c r="CD1945" s="52"/>
      <c r="CE1945" s="52"/>
      <c r="CF1945" s="52"/>
      <c r="CG1945" s="52"/>
      <c r="CH1945" s="52"/>
      <c r="CI1945" s="52"/>
      <c r="CJ1945" s="52"/>
      <c r="CK1945" s="52"/>
      <c r="CL1945" s="52"/>
      <c r="CM1945" s="52"/>
      <c r="CN1945" s="52"/>
      <c r="CO1945" s="52"/>
      <c r="CP1945" s="52"/>
      <c r="CQ1945" s="52"/>
      <c r="CR1945" s="52"/>
      <c r="CS1945" s="52"/>
      <c r="CT1945" s="52"/>
      <c r="CU1945" s="52"/>
      <c r="CV1945" s="52"/>
      <c r="CW1945" s="52"/>
      <c r="CX1945" s="52"/>
      <c r="CY1945" s="52"/>
      <c r="CZ1945" s="52"/>
      <c r="DA1945" s="52"/>
      <c r="DB1945" s="52"/>
      <c r="DC1945" s="52"/>
      <c r="DD1945" s="52"/>
      <c r="DE1945" s="52"/>
      <c r="DF1945" s="52"/>
      <c r="DG1945" s="52"/>
      <c r="DH1945" s="52"/>
      <c r="DI1945" s="52"/>
      <c r="DJ1945" s="52"/>
      <c r="DK1945" s="52"/>
      <c r="DL1945" s="52"/>
      <c r="DM1945" s="52"/>
      <c r="DN1945" s="52"/>
      <c r="DO1945" s="52"/>
      <c r="DP1945" s="52"/>
      <c r="DQ1945" s="52"/>
      <c r="DR1945" s="52"/>
      <c r="DS1945" s="52"/>
      <c r="DT1945" s="52"/>
      <c r="DU1945" s="52"/>
      <c r="DV1945" s="52"/>
      <c r="DW1945" s="52"/>
      <c r="DX1945" s="52"/>
      <c r="DY1945" s="52"/>
    </row>
    <row r="1946" spans="1:129" x14ac:dyDescent="0.25">
      <c r="A1946" s="55"/>
      <c r="B1946" s="55"/>
      <c r="C1946" s="55"/>
      <c r="D1946" s="55"/>
      <c r="E1946" s="55"/>
      <c r="F1946" s="55"/>
      <c r="G1946" s="55"/>
      <c r="H1946" s="55"/>
      <c r="I1946" s="55"/>
      <c r="J1946" s="103"/>
      <c r="K1946" s="55"/>
      <c r="L1946" s="52"/>
      <c r="M1946" s="55"/>
      <c r="N1946" s="52"/>
      <c r="O1946" s="52"/>
      <c r="P1946" s="95"/>
      <c r="Q1946" s="52"/>
      <c r="R1946" s="52"/>
      <c r="S1946" s="52"/>
      <c r="T1946" s="52"/>
      <c r="U1946" s="52"/>
      <c r="V1946" s="52"/>
      <c r="W1946" s="52"/>
      <c r="X1946" s="52"/>
      <c r="Y1946" s="52"/>
      <c r="Z1946" s="52"/>
      <c r="AA1946" s="52"/>
      <c r="AB1946" s="52"/>
      <c r="AC1946" s="52"/>
      <c r="AD1946" s="52"/>
      <c r="AE1946" s="52"/>
      <c r="AF1946" s="52"/>
      <c r="AG1946" s="52"/>
      <c r="AH1946" s="52"/>
      <c r="AI1946" s="52"/>
      <c r="AJ1946" s="52"/>
      <c r="AK1946" s="52"/>
      <c r="AL1946" s="52"/>
      <c r="AM1946" s="52"/>
      <c r="AN1946" s="52"/>
      <c r="AO1946" s="52"/>
      <c r="AP1946" s="52"/>
      <c r="AQ1946" s="52"/>
      <c r="AR1946" s="52"/>
      <c r="AS1946" s="52"/>
      <c r="AT1946" s="52"/>
      <c r="AU1946" s="52"/>
      <c r="AV1946" s="52"/>
      <c r="AW1946" s="52"/>
      <c r="AX1946" s="52"/>
      <c r="AY1946" s="52"/>
      <c r="AZ1946" s="52"/>
      <c r="BA1946" s="52"/>
      <c r="BB1946" s="52"/>
      <c r="BC1946" s="52"/>
      <c r="BD1946" s="52"/>
      <c r="BE1946" s="52"/>
      <c r="BF1946" s="52"/>
      <c r="BG1946" s="52"/>
      <c r="BH1946" s="52"/>
      <c r="BI1946" s="52"/>
      <c r="BJ1946" s="52"/>
      <c r="BK1946" s="52"/>
      <c r="BL1946" s="52"/>
      <c r="BM1946" s="52"/>
      <c r="BN1946" s="52"/>
      <c r="BO1946" s="52"/>
      <c r="BP1946" s="52"/>
      <c r="BQ1946" s="52"/>
      <c r="BR1946" s="52"/>
      <c r="BS1946" s="52"/>
      <c r="BT1946" s="52"/>
      <c r="BU1946" s="52"/>
      <c r="BV1946" s="52"/>
      <c r="BW1946" s="52"/>
      <c r="BX1946" s="52"/>
      <c r="BY1946" s="52"/>
      <c r="BZ1946" s="52"/>
      <c r="CA1946" s="52"/>
      <c r="CB1946" s="52"/>
      <c r="CC1946" s="52"/>
      <c r="CD1946" s="52"/>
      <c r="CE1946" s="52"/>
      <c r="CF1946" s="52"/>
      <c r="CG1946" s="52"/>
      <c r="CH1946" s="52"/>
      <c r="CI1946" s="52"/>
      <c r="CJ1946" s="52"/>
      <c r="CK1946" s="52"/>
      <c r="CL1946" s="52"/>
      <c r="CM1946" s="52"/>
      <c r="CN1946" s="52"/>
      <c r="CO1946" s="52"/>
      <c r="CP1946" s="52"/>
      <c r="CQ1946" s="52"/>
      <c r="CR1946" s="52"/>
      <c r="CS1946" s="52"/>
      <c r="CT1946" s="52"/>
      <c r="CU1946" s="52"/>
      <c r="CV1946" s="52"/>
      <c r="CW1946" s="52"/>
      <c r="CX1946" s="52"/>
      <c r="CY1946" s="52"/>
      <c r="CZ1946" s="52"/>
      <c r="DA1946" s="52"/>
      <c r="DB1946" s="52"/>
      <c r="DC1946" s="52"/>
      <c r="DD1946" s="52"/>
      <c r="DE1946" s="52"/>
      <c r="DF1946" s="52"/>
      <c r="DG1946" s="52"/>
      <c r="DH1946" s="52"/>
      <c r="DI1946" s="52"/>
      <c r="DJ1946" s="52"/>
      <c r="DK1946" s="52"/>
      <c r="DL1946" s="52"/>
      <c r="DM1946" s="52"/>
      <c r="DN1946" s="52"/>
      <c r="DO1946" s="52"/>
      <c r="DP1946" s="52"/>
      <c r="DQ1946" s="52"/>
      <c r="DR1946" s="52"/>
      <c r="DS1946" s="52"/>
      <c r="DT1946" s="52"/>
      <c r="DU1946" s="52"/>
      <c r="DV1946" s="52"/>
      <c r="DW1946" s="52"/>
      <c r="DX1946" s="52"/>
      <c r="DY1946" s="52"/>
    </row>
    <row r="1947" spans="1:129" x14ac:dyDescent="0.25">
      <c r="A1947" s="55"/>
      <c r="B1947" s="55"/>
      <c r="C1947" s="55"/>
      <c r="D1947" s="55"/>
      <c r="E1947" s="55"/>
      <c r="F1947" s="55"/>
      <c r="G1947" s="55"/>
      <c r="H1947" s="55"/>
      <c r="I1947" s="55"/>
      <c r="J1947" s="103"/>
      <c r="K1947" s="55"/>
      <c r="L1947" s="52"/>
      <c r="M1947" s="55"/>
      <c r="N1947" s="52"/>
      <c r="O1947" s="52"/>
      <c r="P1947" s="95"/>
      <c r="Q1947" s="52"/>
      <c r="R1947" s="52"/>
      <c r="S1947" s="52"/>
      <c r="T1947" s="52"/>
      <c r="U1947" s="52"/>
      <c r="V1947" s="52"/>
      <c r="W1947" s="52"/>
      <c r="X1947" s="52"/>
      <c r="Y1947" s="52"/>
      <c r="Z1947" s="52"/>
      <c r="AA1947" s="52"/>
      <c r="AB1947" s="52"/>
      <c r="AC1947" s="52"/>
      <c r="AD1947" s="52"/>
      <c r="AE1947" s="52"/>
      <c r="AF1947" s="52"/>
      <c r="AG1947" s="52"/>
      <c r="AH1947" s="52"/>
      <c r="AI1947" s="52"/>
      <c r="AJ1947" s="52"/>
      <c r="AK1947" s="52"/>
      <c r="AL1947" s="52"/>
      <c r="AM1947" s="52"/>
      <c r="AN1947" s="52"/>
      <c r="AO1947" s="52"/>
      <c r="AP1947" s="52"/>
      <c r="AQ1947" s="52"/>
      <c r="AR1947" s="52"/>
      <c r="AS1947" s="52"/>
      <c r="AT1947" s="52"/>
      <c r="AU1947" s="52"/>
      <c r="AV1947" s="52"/>
      <c r="AW1947" s="52"/>
      <c r="AX1947" s="52"/>
      <c r="AY1947" s="52"/>
      <c r="AZ1947" s="52"/>
      <c r="BA1947" s="52"/>
      <c r="BB1947" s="52"/>
      <c r="BC1947" s="52"/>
      <c r="BD1947" s="52"/>
      <c r="BE1947" s="52"/>
      <c r="BF1947" s="52"/>
      <c r="BG1947" s="52"/>
      <c r="BH1947" s="52"/>
      <c r="BI1947" s="52"/>
      <c r="BJ1947" s="52"/>
      <c r="BK1947" s="52"/>
      <c r="BL1947" s="52"/>
      <c r="BM1947" s="52"/>
      <c r="BN1947" s="52"/>
      <c r="BO1947" s="52"/>
      <c r="BP1947" s="52"/>
      <c r="BQ1947" s="52"/>
      <c r="BR1947" s="52"/>
      <c r="BS1947" s="52"/>
      <c r="BT1947" s="52"/>
      <c r="BU1947" s="52"/>
      <c r="BV1947" s="52"/>
      <c r="BW1947" s="52"/>
      <c r="BX1947" s="52"/>
      <c r="BY1947" s="52"/>
      <c r="BZ1947" s="52"/>
      <c r="CA1947" s="52"/>
      <c r="CB1947" s="52"/>
      <c r="CC1947" s="52"/>
      <c r="CD1947" s="52"/>
      <c r="CE1947" s="52"/>
      <c r="CF1947" s="52"/>
      <c r="CG1947" s="52"/>
      <c r="CH1947" s="52"/>
      <c r="CI1947" s="52"/>
      <c r="CJ1947" s="52"/>
      <c r="CK1947" s="52"/>
      <c r="CL1947" s="52"/>
      <c r="CM1947" s="52"/>
      <c r="CN1947" s="52"/>
      <c r="CO1947" s="52"/>
      <c r="CP1947" s="52"/>
      <c r="CQ1947" s="52"/>
      <c r="CR1947" s="52"/>
      <c r="CS1947" s="52"/>
      <c r="CT1947" s="52"/>
      <c r="CU1947" s="52"/>
      <c r="CV1947" s="52"/>
      <c r="CW1947" s="52"/>
      <c r="CX1947" s="52"/>
      <c r="CY1947" s="52"/>
      <c r="CZ1947" s="52"/>
      <c r="DA1947" s="52"/>
      <c r="DB1947" s="52"/>
      <c r="DC1947" s="52"/>
      <c r="DD1947" s="52"/>
      <c r="DE1947" s="52"/>
      <c r="DF1947" s="52"/>
      <c r="DG1947" s="52"/>
      <c r="DH1947" s="52"/>
      <c r="DI1947" s="52"/>
      <c r="DJ1947" s="52"/>
      <c r="DK1947" s="52"/>
      <c r="DL1947" s="52"/>
      <c r="DM1947" s="52"/>
      <c r="DN1947" s="52"/>
      <c r="DO1947" s="52"/>
      <c r="DP1947" s="52"/>
      <c r="DQ1947" s="52"/>
      <c r="DR1947" s="52"/>
      <c r="DS1947" s="52"/>
      <c r="DT1947" s="52"/>
      <c r="DU1947" s="52"/>
      <c r="DV1947" s="52"/>
      <c r="DW1947" s="52"/>
      <c r="DX1947" s="52"/>
      <c r="DY1947" s="52"/>
    </row>
    <row r="1948" spans="1:129" x14ac:dyDescent="0.25">
      <c r="A1948" s="55"/>
      <c r="B1948" s="55"/>
      <c r="C1948" s="55"/>
      <c r="D1948" s="55"/>
      <c r="E1948" s="55"/>
      <c r="F1948" s="55"/>
      <c r="G1948" s="55"/>
      <c r="H1948" s="55"/>
      <c r="I1948" s="55"/>
      <c r="J1948" s="103"/>
      <c r="K1948" s="55"/>
      <c r="L1948" s="52"/>
      <c r="M1948" s="55"/>
      <c r="N1948" s="52"/>
      <c r="O1948" s="52"/>
      <c r="P1948" s="95"/>
      <c r="Q1948" s="52"/>
      <c r="R1948" s="52"/>
      <c r="S1948" s="52"/>
      <c r="T1948" s="52"/>
      <c r="U1948" s="52"/>
      <c r="V1948" s="52"/>
      <c r="W1948" s="52"/>
      <c r="X1948" s="52"/>
      <c r="Y1948" s="52"/>
      <c r="Z1948" s="52"/>
      <c r="AA1948" s="52"/>
      <c r="AB1948" s="52"/>
      <c r="AC1948" s="52"/>
      <c r="AD1948" s="52"/>
      <c r="AE1948" s="52"/>
      <c r="AF1948" s="52"/>
      <c r="AG1948" s="52"/>
      <c r="AH1948" s="52"/>
      <c r="AI1948" s="52"/>
      <c r="AJ1948" s="52"/>
      <c r="AK1948" s="52"/>
      <c r="AL1948" s="52"/>
      <c r="AM1948" s="52"/>
      <c r="AN1948" s="52"/>
      <c r="AO1948" s="52"/>
      <c r="AP1948" s="52"/>
      <c r="AQ1948" s="52"/>
      <c r="AR1948" s="52"/>
      <c r="AS1948" s="52"/>
      <c r="AT1948" s="52"/>
      <c r="AU1948" s="52"/>
      <c r="AV1948" s="52"/>
      <c r="AW1948" s="52"/>
      <c r="AX1948" s="52"/>
      <c r="AY1948" s="52"/>
      <c r="AZ1948" s="52"/>
      <c r="BA1948" s="52"/>
      <c r="BB1948" s="52"/>
      <c r="BC1948" s="52"/>
      <c r="BD1948" s="52"/>
      <c r="BE1948" s="52"/>
      <c r="BF1948" s="52"/>
      <c r="BG1948" s="52"/>
      <c r="BH1948" s="52"/>
      <c r="BI1948" s="52"/>
      <c r="BJ1948" s="52"/>
      <c r="BK1948" s="52"/>
      <c r="BL1948" s="52"/>
      <c r="BM1948" s="52"/>
      <c r="BN1948" s="52"/>
      <c r="BO1948" s="52"/>
      <c r="BP1948" s="52"/>
      <c r="BQ1948" s="52"/>
      <c r="BR1948" s="52"/>
      <c r="BS1948" s="52"/>
      <c r="BT1948" s="52"/>
      <c r="BU1948" s="52"/>
      <c r="BV1948" s="52"/>
      <c r="BW1948" s="52"/>
      <c r="BX1948" s="52"/>
      <c r="BY1948" s="52"/>
      <c r="BZ1948" s="52"/>
      <c r="CA1948" s="52"/>
      <c r="CB1948" s="52"/>
      <c r="CC1948" s="52"/>
      <c r="CD1948" s="52"/>
      <c r="CE1948" s="52"/>
      <c r="CF1948" s="52"/>
      <c r="CG1948" s="52"/>
      <c r="CH1948" s="52"/>
      <c r="CI1948" s="52"/>
      <c r="CJ1948" s="52"/>
      <c r="CK1948" s="52"/>
      <c r="CL1948" s="52"/>
      <c r="CM1948" s="52"/>
      <c r="CN1948" s="52"/>
      <c r="CO1948" s="52"/>
      <c r="CP1948" s="52"/>
      <c r="CQ1948" s="52"/>
      <c r="CR1948" s="52"/>
      <c r="CS1948" s="52"/>
      <c r="CT1948" s="52"/>
      <c r="CU1948" s="52"/>
      <c r="CV1948" s="52"/>
      <c r="CW1948" s="52"/>
      <c r="CX1948" s="52"/>
      <c r="CY1948" s="52"/>
      <c r="CZ1948" s="52"/>
      <c r="DA1948" s="52"/>
      <c r="DB1948" s="52"/>
      <c r="DC1948" s="52"/>
      <c r="DD1948" s="52"/>
      <c r="DE1948" s="52"/>
      <c r="DF1948" s="52"/>
      <c r="DG1948" s="52"/>
      <c r="DH1948" s="52"/>
      <c r="DI1948" s="52"/>
      <c r="DJ1948" s="52"/>
      <c r="DK1948" s="52"/>
      <c r="DL1948" s="52"/>
      <c r="DM1948" s="52"/>
      <c r="DN1948" s="52"/>
      <c r="DO1948" s="52"/>
      <c r="DP1948" s="52"/>
      <c r="DQ1948" s="52"/>
      <c r="DR1948" s="52"/>
      <c r="DS1948" s="52"/>
      <c r="DT1948" s="52"/>
      <c r="DU1948" s="52"/>
      <c r="DV1948" s="52"/>
      <c r="DW1948" s="52"/>
      <c r="DX1948" s="52"/>
      <c r="DY1948" s="52"/>
    </row>
    <row r="1949" spans="1:129" x14ac:dyDescent="0.25">
      <c r="A1949" s="55"/>
      <c r="B1949" s="55"/>
      <c r="C1949" s="55"/>
      <c r="D1949" s="55"/>
      <c r="E1949" s="55"/>
      <c r="F1949" s="55"/>
      <c r="G1949" s="55"/>
      <c r="H1949" s="55"/>
      <c r="I1949" s="55"/>
      <c r="J1949" s="103"/>
      <c r="K1949" s="55"/>
      <c r="L1949" s="52"/>
      <c r="M1949" s="55"/>
      <c r="N1949" s="52"/>
      <c r="O1949" s="52"/>
      <c r="P1949" s="95"/>
      <c r="Q1949" s="52"/>
      <c r="R1949" s="52"/>
      <c r="S1949" s="52"/>
      <c r="T1949" s="52"/>
      <c r="U1949" s="52"/>
      <c r="V1949" s="52"/>
      <c r="W1949" s="52"/>
      <c r="X1949" s="52"/>
      <c r="Y1949" s="52"/>
      <c r="Z1949" s="52"/>
      <c r="AA1949" s="52"/>
      <c r="AB1949" s="52"/>
      <c r="AC1949" s="52"/>
      <c r="AD1949" s="52"/>
      <c r="AE1949" s="52"/>
      <c r="AF1949" s="52"/>
      <c r="AG1949" s="52"/>
      <c r="AH1949" s="52"/>
      <c r="AI1949" s="52"/>
      <c r="AJ1949" s="52"/>
      <c r="AK1949" s="52"/>
      <c r="AL1949" s="52"/>
      <c r="AM1949" s="52"/>
      <c r="AN1949" s="52"/>
      <c r="AO1949" s="52"/>
      <c r="AP1949" s="52"/>
      <c r="AQ1949" s="52"/>
      <c r="AR1949" s="52"/>
      <c r="AS1949" s="52"/>
      <c r="AT1949" s="52"/>
      <c r="AU1949" s="52"/>
      <c r="AV1949" s="52"/>
      <c r="AW1949" s="52"/>
      <c r="AX1949" s="52"/>
      <c r="AY1949" s="52"/>
      <c r="AZ1949" s="52"/>
      <c r="BA1949" s="52"/>
      <c r="BB1949" s="52"/>
      <c r="BC1949" s="52"/>
      <c r="BD1949" s="52"/>
      <c r="BE1949" s="52"/>
      <c r="BF1949" s="52"/>
      <c r="BG1949" s="52"/>
      <c r="BH1949" s="52"/>
      <c r="BI1949" s="52"/>
      <c r="BJ1949" s="52"/>
      <c r="BK1949" s="52"/>
      <c r="BL1949" s="52"/>
      <c r="BM1949" s="52"/>
      <c r="BN1949" s="52"/>
      <c r="BO1949" s="52"/>
      <c r="BP1949" s="52"/>
      <c r="BQ1949" s="52"/>
      <c r="BR1949" s="52"/>
      <c r="BS1949" s="52"/>
      <c r="BT1949" s="52"/>
      <c r="BU1949" s="52"/>
      <c r="BV1949" s="52"/>
      <c r="BW1949" s="52"/>
      <c r="BX1949" s="52"/>
      <c r="BY1949" s="52"/>
      <c r="BZ1949" s="52"/>
      <c r="CA1949" s="52"/>
      <c r="CB1949" s="52"/>
      <c r="CC1949" s="52"/>
      <c r="CD1949" s="52"/>
      <c r="CE1949" s="52"/>
      <c r="CF1949" s="52"/>
      <c r="CG1949" s="52"/>
      <c r="CH1949" s="52"/>
      <c r="CI1949" s="52"/>
      <c r="CJ1949" s="52"/>
      <c r="CK1949" s="52"/>
      <c r="CL1949" s="52"/>
      <c r="CM1949" s="52"/>
      <c r="CN1949" s="52"/>
      <c r="CO1949" s="52"/>
      <c r="CP1949" s="52"/>
      <c r="CQ1949" s="52"/>
      <c r="CR1949" s="52"/>
      <c r="CS1949" s="52"/>
      <c r="CT1949" s="52"/>
      <c r="CU1949" s="52"/>
      <c r="CV1949" s="52"/>
      <c r="CW1949" s="52"/>
      <c r="CX1949" s="52"/>
      <c r="CY1949" s="52"/>
      <c r="CZ1949" s="52"/>
      <c r="DA1949" s="52"/>
      <c r="DB1949" s="52"/>
      <c r="DC1949" s="52"/>
      <c r="DD1949" s="52"/>
      <c r="DE1949" s="52"/>
      <c r="DF1949" s="52"/>
      <c r="DG1949" s="52"/>
      <c r="DH1949" s="52"/>
      <c r="DI1949" s="52"/>
      <c r="DJ1949" s="52"/>
      <c r="DK1949" s="52"/>
      <c r="DL1949" s="52"/>
      <c r="DM1949" s="52"/>
      <c r="DN1949" s="52"/>
      <c r="DO1949" s="52"/>
      <c r="DP1949" s="52"/>
      <c r="DQ1949" s="52"/>
      <c r="DR1949" s="52"/>
      <c r="DS1949" s="52"/>
      <c r="DT1949" s="52"/>
      <c r="DU1949" s="52"/>
      <c r="DV1949" s="52"/>
      <c r="DW1949" s="52"/>
      <c r="DX1949" s="52"/>
      <c r="DY1949" s="52"/>
    </row>
    <row r="1950" spans="1:129" x14ac:dyDescent="0.25">
      <c r="A1950" s="55"/>
      <c r="B1950" s="55"/>
      <c r="C1950" s="55"/>
      <c r="D1950" s="55"/>
      <c r="E1950" s="55"/>
      <c r="F1950" s="55"/>
      <c r="G1950" s="55"/>
      <c r="H1950" s="55"/>
      <c r="I1950" s="55"/>
      <c r="J1950" s="103"/>
      <c r="K1950" s="55"/>
      <c r="L1950" s="52"/>
      <c r="M1950" s="55"/>
      <c r="N1950" s="52"/>
      <c r="O1950" s="52"/>
      <c r="P1950" s="95"/>
      <c r="Q1950" s="52"/>
      <c r="R1950" s="52"/>
      <c r="S1950" s="52"/>
      <c r="T1950" s="52"/>
      <c r="U1950" s="52"/>
      <c r="V1950" s="52"/>
      <c r="W1950" s="52"/>
      <c r="X1950" s="52"/>
      <c r="Y1950" s="52"/>
      <c r="Z1950" s="52"/>
      <c r="AA1950" s="52"/>
      <c r="AB1950" s="52"/>
      <c r="AC1950" s="52"/>
      <c r="AD1950" s="52"/>
      <c r="AE1950" s="52"/>
      <c r="AF1950" s="52"/>
      <c r="AG1950" s="52"/>
      <c r="AH1950" s="52"/>
      <c r="AI1950" s="52"/>
      <c r="AJ1950" s="52"/>
      <c r="AK1950" s="52"/>
      <c r="AL1950" s="52"/>
      <c r="AM1950" s="52"/>
      <c r="AN1950" s="52"/>
      <c r="AO1950" s="52"/>
      <c r="AP1950" s="52"/>
      <c r="AQ1950" s="52"/>
      <c r="AR1950" s="52"/>
      <c r="AS1950" s="52"/>
      <c r="AT1950" s="52"/>
      <c r="AU1950" s="52"/>
      <c r="AV1950" s="52"/>
      <c r="AW1950" s="52"/>
      <c r="AX1950" s="52"/>
      <c r="AY1950" s="52"/>
      <c r="AZ1950" s="52"/>
      <c r="BA1950" s="52"/>
      <c r="BB1950" s="52"/>
      <c r="BC1950" s="52"/>
      <c r="BD1950" s="52"/>
      <c r="BE1950" s="52"/>
      <c r="BF1950" s="52"/>
      <c r="BG1950" s="52"/>
      <c r="BH1950" s="52"/>
      <c r="BI1950" s="52"/>
      <c r="BJ1950" s="52"/>
      <c r="BK1950" s="52"/>
      <c r="BL1950" s="52"/>
      <c r="BM1950" s="52"/>
      <c r="BN1950" s="52"/>
      <c r="BO1950" s="52"/>
      <c r="BP1950" s="52"/>
      <c r="BQ1950" s="52"/>
      <c r="BR1950" s="52"/>
      <c r="BS1950" s="52"/>
      <c r="BT1950" s="52"/>
      <c r="BU1950" s="52"/>
      <c r="BV1950" s="52"/>
      <c r="BW1950" s="52"/>
      <c r="BX1950" s="52"/>
      <c r="BY1950" s="52"/>
      <c r="BZ1950" s="52"/>
      <c r="CA1950" s="52"/>
      <c r="CB1950" s="52"/>
      <c r="CC1950" s="52"/>
      <c r="CD1950" s="52"/>
      <c r="CE1950" s="52"/>
      <c r="CF1950" s="52"/>
      <c r="CG1950" s="52"/>
      <c r="CH1950" s="52"/>
      <c r="CI1950" s="52"/>
      <c r="CJ1950" s="52"/>
      <c r="CK1950" s="52"/>
      <c r="CL1950" s="52"/>
      <c r="CM1950" s="52"/>
      <c r="CN1950" s="52"/>
      <c r="CO1950" s="52"/>
      <c r="CP1950" s="52"/>
      <c r="CQ1950" s="52"/>
      <c r="CR1950" s="52"/>
      <c r="CS1950" s="52"/>
      <c r="CT1950" s="52"/>
      <c r="CU1950" s="52"/>
      <c r="CV1950" s="52"/>
      <c r="CW1950" s="52"/>
      <c r="CX1950" s="52"/>
      <c r="CY1950" s="52"/>
      <c r="CZ1950" s="52"/>
      <c r="DA1950" s="52"/>
      <c r="DB1950" s="52"/>
      <c r="DC1950" s="52"/>
      <c r="DD1950" s="52"/>
      <c r="DE1950" s="52"/>
      <c r="DF1950" s="52"/>
      <c r="DG1950" s="52"/>
      <c r="DH1950" s="52"/>
      <c r="DI1950" s="52"/>
      <c r="DJ1950" s="52"/>
      <c r="DK1950" s="52"/>
      <c r="DL1950" s="52"/>
      <c r="DM1950" s="52"/>
      <c r="DN1950" s="52"/>
      <c r="DO1950" s="52"/>
      <c r="DP1950" s="52"/>
      <c r="DQ1950" s="52"/>
      <c r="DR1950" s="52"/>
      <c r="DS1950" s="52"/>
      <c r="DT1950" s="52"/>
      <c r="DU1950" s="52"/>
      <c r="DV1950" s="52"/>
      <c r="DW1950" s="52"/>
      <c r="DX1950" s="52"/>
      <c r="DY1950" s="52"/>
    </row>
    <row r="1951" spans="1:129" x14ac:dyDescent="0.25">
      <c r="A1951" s="55"/>
      <c r="B1951" s="55"/>
      <c r="C1951" s="55"/>
      <c r="D1951" s="55"/>
      <c r="E1951" s="55"/>
      <c r="F1951" s="55"/>
      <c r="G1951" s="55"/>
      <c r="H1951" s="55"/>
      <c r="I1951" s="55"/>
      <c r="J1951" s="103"/>
      <c r="K1951" s="55"/>
      <c r="L1951" s="52"/>
      <c r="M1951" s="55"/>
      <c r="N1951" s="52"/>
      <c r="O1951" s="52"/>
      <c r="P1951" s="95"/>
      <c r="Q1951" s="52"/>
      <c r="R1951" s="52"/>
      <c r="S1951" s="52"/>
      <c r="T1951" s="52"/>
      <c r="U1951" s="52"/>
      <c r="V1951" s="52"/>
      <c r="W1951" s="52"/>
      <c r="X1951" s="52"/>
      <c r="Y1951" s="52"/>
      <c r="Z1951" s="52"/>
      <c r="AA1951" s="52"/>
      <c r="AB1951" s="52"/>
      <c r="AC1951" s="52"/>
      <c r="AD1951" s="52"/>
      <c r="AE1951" s="52"/>
      <c r="AF1951" s="52"/>
      <c r="AG1951" s="52"/>
      <c r="AH1951" s="52"/>
      <c r="AI1951" s="52"/>
      <c r="AJ1951" s="52"/>
      <c r="AK1951" s="52"/>
      <c r="AL1951" s="52"/>
      <c r="AM1951" s="52"/>
      <c r="AN1951" s="52"/>
      <c r="AO1951" s="52"/>
      <c r="AP1951" s="52"/>
      <c r="AQ1951" s="52"/>
      <c r="AR1951" s="52"/>
      <c r="AS1951" s="52"/>
      <c r="AT1951" s="52"/>
      <c r="AU1951" s="52"/>
      <c r="AV1951" s="52"/>
      <c r="AW1951" s="52"/>
      <c r="AX1951" s="52"/>
      <c r="AY1951" s="52"/>
      <c r="AZ1951" s="52"/>
      <c r="BA1951" s="52"/>
      <c r="BB1951" s="52"/>
      <c r="BC1951" s="52"/>
      <c r="BD1951" s="52"/>
      <c r="BE1951" s="52"/>
      <c r="BF1951" s="52"/>
      <c r="BG1951" s="52"/>
      <c r="BH1951" s="52"/>
      <c r="BI1951" s="52"/>
      <c r="BJ1951" s="52"/>
      <c r="BK1951" s="52"/>
      <c r="BL1951" s="52"/>
      <c r="BM1951" s="52"/>
      <c r="BN1951" s="52"/>
      <c r="BO1951" s="52"/>
      <c r="BP1951" s="52"/>
      <c r="BQ1951" s="52"/>
      <c r="BR1951" s="52"/>
      <c r="BS1951" s="52"/>
      <c r="BT1951" s="52"/>
      <c r="BU1951" s="52"/>
      <c r="BV1951" s="52"/>
      <c r="BW1951" s="52"/>
      <c r="BX1951" s="52"/>
      <c r="BY1951" s="52"/>
      <c r="BZ1951" s="52"/>
      <c r="CA1951" s="52"/>
      <c r="CB1951" s="52"/>
      <c r="CC1951" s="52"/>
      <c r="CD1951" s="52"/>
      <c r="CE1951" s="52"/>
      <c r="CF1951" s="52"/>
      <c r="CG1951" s="52"/>
      <c r="CH1951" s="52"/>
      <c r="CI1951" s="52"/>
      <c r="CJ1951" s="52"/>
      <c r="CK1951" s="52"/>
      <c r="CL1951" s="52"/>
      <c r="CM1951" s="52"/>
      <c r="CN1951" s="52"/>
      <c r="CO1951" s="52"/>
      <c r="CP1951" s="52"/>
      <c r="CQ1951" s="52"/>
      <c r="CR1951" s="52"/>
      <c r="CS1951" s="52"/>
      <c r="CT1951" s="52"/>
      <c r="CU1951" s="52"/>
      <c r="CV1951" s="52"/>
      <c r="CW1951" s="52"/>
      <c r="CX1951" s="52"/>
      <c r="CY1951" s="52"/>
      <c r="CZ1951" s="52"/>
      <c r="DA1951" s="52"/>
      <c r="DB1951" s="52"/>
      <c r="DC1951" s="52"/>
      <c r="DD1951" s="52"/>
      <c r="DE1951" s="52"/>
      <c r="DF1951" s="52"/>
      <c r="DG1951" s="52"/>
      <c r="DH1951" s="52"/>
      <c r="DI1951" s="52"/>
      <c r="DJ1951" s="52"/>
      <c r="DK1951" s="52"/>
      <c r="DL1951" s="52"/>
      <c r="DM1951" s="52"/>
      <c r="DN1951" s="52"/>
      <c r="DO1951" s="52"/>
      <c r="DP1951" s="52"/>
      <c r="DQ1951" s="52"/>
      <c r="DR1951" s="52"/>
      <c r="DS1951" s="52"/>
      <c r="DT1951" s="52"/>
      <c r="DU1951" s="52"/>
      <c r="DV1951" s="52"/>
      <c r="DW1951" s="52"/>
      <c r="DX1951" s="52"/>
      <c r="DY1951" s="52"/>
    </row>
    <row r="1952" spans="1:129" x14ac:dyDescent="0.25">
      <c r="A1952" s="55"/>
      <c r="B1952" s="55"/>
      <c r="C1952" s="55"/>
      <c r="D1952" s="55"/>
      <c r="E1952" s="55"/>
      <c r="F1952" s="55"/>
      <c r="G1952" s="55"/>
      <c r="H1952" s="55"/>
      <c r="I1952" s="55"/>
      <c r="J1952" s="103"/>
      <c r="K1952" s="55"/>
      <c r="L1952" s="52"/>
      <c r="M1952" s="55"/>
      <c r="N1952" s="52"/>
      <c r="O1952" s="52"/>
      <c r="P1952" s="95"/>
      <c r="Q1952" s="52"/>
      <c r="R1952" s="52"/>
      <c r="S1952" s="52"/>
      <c r="T1952" s="52"/>
      <c r="U1952" s="52"/>
      <c r="V1952" s="52"/>
      <c r="W1952" s="52"/>
      <c r="X1952" s="52"/>
      <c r="Y1952" s="52"/>
      <c r="Z1952" s="52"/>
      <c r="AA1952" s="52"/>
      <c r="AB1952" s="52"/>
      <c r="AC1952" s="52"/>
      <c r="AD1952" s="52"/>
      <c r="AE1952" s="52"/>
      <c r="AF1952" s="52"/>
      <c r="AG1952" s="52"/>
      <c r="AH1952" s="52"/>
      <c r="AI1952" s="52"/>
      <c r="AJ1952" s="52"/>
      <c r="AK1952" s="52"/>
      <c r="AL1952" s="52"/>
      <c r="AM1952" s="52"/>
      <c r="AN1952" s="52"/>
      <c r="AO1952" s="52"/>
      <c r="AP1952" s="52"/>
      <c r="AQ1952" s="52"/>
      <c r="AR1952" s="52"/>
      <c r="AS1952" s="52"/>
      <c r="AT1952" s="52"/>
      <c r="AU1952" s="52"/>
      <c r="AV1952" s="52"/>
      <c r="AW1952" s="52"/>
      <c r="AX1952" s="52"/>
      <c r="AY1952" s="52"/>
      <c r="AZ1952" s="52"/>
      <c r="BA1952" s="52"/>
      <c r="BB1952" s="52"/>
      <c r="BC1952" s="52"/>
      <c r="BD1952" s="52"/>
      <c r="BE1952" s="52"/>
      <c r="BF1952" s="52"/>
      <c r="BG1952" s="52"/>
      <c r="BH1952" s="52"/>
      <c r="BI1952" s="52"/>
      <c r="BJ1952" s="52"/>
      <c r="BK1952" s="52"/>
      <c r="BL1952" s="52"/>
      <c r="BM1952" s="52"/>
      <c r="BN1952" s="52"/>
      <c r="BO1952" s="52"/>
      <c r="BP1952" s="52"/>
      <c r="BQ1952" s="52"/>
      <c r="BR1952" s="52"/>
      <c r="BS1952" s="52"/>
      <c r="BT1952" s="52"/>
      <c r="BU1952" s="52"/>
      <c r="BV1952" s="52"/>
      <c r="BW1952" s="52"/>
      <c r="BX1952" s="52"/>
      <c r="BY1952" s="52"/>
      <c r="BZ1952" s="52"/>
      <c r="CA1952" s="52"/>
      <c r="CB1952" s="52"/>
      <c r="CC1952" s="52"/>
      <c r="CD1952" s="52"/>
      <c r="CE1952" s="52"/>
      <c r="CF1952" s="52"/>
      <c r="CG1952" s="52"/>
      <c r="CH1952" s="52"/>
      <c r="CI1952" s="52"/>
      <c r="CJ1952" s="52"/>
      <c r="CK1952" s="52"/>
      <c r="CL1952" s="52"/>
      <c r="CM1952" s="52"/>
      <c r="CN1952" s="52"/>
      <c r="CO1952" s="52"/>
      <c r="CP1952" s="52"/>
      <c r="CQ1952" s="52"/>
      <c r="CR1952" s="52"/>
      <c r="CS1952" s="52"/>
      <c r="CT1952" s="52"/>
      <c r="CU1952" s="52"/>
      <c r="CV1952" s="52"/>
      <c r="CW1952" s="52"/>
      <c r="CX1952" s="52"/>
      <c r="CY1952" s="52"/>
      <c r="CZ1952" s="52"/>
      <c r="DA1952" s="52"/>
      <c r="DB1952" s="52"/>
      <c r="DC1952" s="52"/>
      <c r="DD1952" s="52"/>
      <c r="DE1952" s="52"/>
      <c r="DF1952" s="52"/>
      <c r="DG1952" s="52"/>
      <c r="DH1952" s="52"/>
      <c r="DI1952" s="52"/>
      <c r="DJ1952" s="52"/>
      <c r="DK1952" s="52"/>
      <c r="DL1952" s="52"/>
      <c r="DM1952" s="52"/>
      <c r="DN1952" s="52"/>
      <c r="DO1952" s="52"/>
      <c r="DP1952" s="52"/>
      <c r="DQ1952" s="52"/>
      <c r="DR1952" s="52"/>
      <c r="DS1952" s="52"/>
      <c r="DT1952" s="52"/>
      <c r="DU1952" s="52"/>
      <c r="DV1952" s="52"/>
      <c r="DW1952" s="52"/>
      <c r="DX1952" s="52"/>
      <c r="DY1952" s="52"/>
    </row>
    <row r="1953" spans="1:129" x14ac:dyDescent="0.25">
      <c r="A1953" s="55"/>
      <c r="B1953" s="55"/>
      <c r="C1953" s="55"/>
      <c r="D1953" s="55"/>
      <c r="E1953" s="55"/>
      <c r="F1953" s="55"/>
      <c r="G1953" s="55"/>
      <c r="H1953" s="55"/>
      <c r="I1953" s="55"/>
      <c r="J1953" s="103"/>
      <c r="K1953" s="55"/>
      <c r="L1953" s="52"/>
      <c r="M1953" s="55"/>
      <c r="N1953" s="52"/>
      <c r="O1953" s="52"/>
      <c r="P1953" s="95"/>
      <c r="Q1953" s="52"/>
      <c r="R1953" s="52"/>
      <c r="S1953" s="52"/>
      <c r="T1953" s="52"/>
      <c r="U1953" s="52"/>
      <c r="V1953" s="52"/>
      <c r="W1953" s="52"/>
      <c r="X1953" s="52"/>
      <c r="Y1953" s="52"/>
      <c r="Z1953" s="52"/>
      <c r="AA1953" s="52"/>
      <c r="AB1953" s="52"/>
      <c r="AC1953" s="52"/>
      <c r="AD1953" s="52"/>
      <c r="AE1953" s="52"/>
      <c r="AF1953" s="52"/>
      <c r="AG1953" s="52"/>
      <c r="AH1953" s="52"/>
      <c r="AI1953" s="52"/>
      <c r="AJ1953" s="52"/>
      <c r="AK1953" s="52"/>
      <c r="AL1953" s="52"/>
      <c r="AM1953" s="52"/>
      <c r="AN1953" s="52"/>
      <c r="AO1953" s="52"/>
      <c r="AP1953" s="52"/>
      <c r="AQ1953" s="52"/>
      <c r="AR1953" s="52"/>
      <c r="AS1953" s="52"/>
      <c r="AT1953" s="52"/>
      <c r="AU1953" s="52"/>
      <c r="AV1953" s="52"/>
      <c r="AW1953" s="52"/>
      <c r="AX1953" s="52"/>
      <c r="AY1953" s="52"/>
      <c r="AZ1953" s="52"/>
      <c r="BA1953" s="52"/>
      <c r="BB1953" s="52"/>
      <c r="BC1953" s="52"/>
      <c r="BD1953" s="52"/>
      <c r="BE1953" s="52"/>
      <c r="BF1953" s="52"/>
      <c r="BG1953" s="52"/>
      <c r="BH1953" s="52"/>
      <c r="BI1953" s="52"/>
      <c r="BJ1953" s="52"/>
      <c r="BK1953" s="52"/>
      <c r="BL1953" s="52"/>
      <c r="BM1953" s="52"/>
      <c r="BN1953" s="52"/>
      <c r="BO1953" s="52"/>
      <c r="BP1953" s="52"/>
      <c r="BQ1953" s="52"/>
      <c r="BR1953" s="52"/>
      <c r="BS1953" s="52"/>
      <c r="BT1953" s="52"/>
      <c r="BU1953" s="52"/>
      <c r="BV1953" s="52"/>
      <c r="BW1953" s="52"/>
      <c r="BX1953" s="52"/>
      <c r="BY1953" s="52"/>
      <c r="BZ1953" s="52"/>
      <c r="CA1953" s="52"/>
      <c r="CB1953" s="52"/>
      <c r="CC1953" s="52"/>
      <c r="CD1953" s="52"/>
      <c r="CE1953" s="52"/>
      <c r="CF1953" s="52"/>
      <c r="CG1953" s="52"/>
      <c r="CH1953" s="52"/>
      <c r="CI1953" s="52"/>
      <c r="CJ1953" s="52"/>
      <c r="CK1953" s="52"/>
      <c r="CL1953" s="52"/>
      <c r="CM1953" s="52"/>
      <c r="CN1953" s="52"/>
      <c r="CO1953" s="52"/>
      <c r="CP1953" s="52"/>
      <c r="CQ1953" s="52"/>
      <c r="CR1953" s="52"/>
      <c r="CS1953" s="52"/>
      <c r="CT1953" s="52"/>
      <c r="CU1953" s="52"/>
      <c r="CV1953" s="52"/>
      <c r="CW1953" s="52"/>
      <c r="CX1953" s="52"/>
      <c r="CY1953" s="52"/>
      <c r="CZ1953" s="52"/>
      <c r="DA1953" s="52"/>
      <c r="DB1953" s="52"/>
      <c r="DC1953" s="52"/>
      <c r="DD1953" s="52"/>
      <c r="DE1953" s="52"/>
      <c r="DF1953" s="52"/>
      <c r="DG1953" s="52"/>
      <c r="DH1953" s="52"/>
      <c r="DI1953" s="52"/>
      <c r="DJ1953" s="52"/>
      <c r="DK1953" s="52"/>
      <c r="DL1953" s="52"/>
      <c r="DM1953" s="52"/>
      <c r="DN1953" s="52"/>
      <c r="DO1953" s="52"/>
      <c r="DP1953" s="52"/>
      <c r="DQ1953" s="52"/>
      <c r="DR1953" s="52"/>
      <c r="DS1953" s="52"/>
      <c r="DT1953" s="52"/>
      <c r="DU1953" s="52"/>
      <c r="DV1953" s="52"/>
      <c r="DW1953" s="52"/>
      <c r="DX1953" s="52"/>
      <c r="DY1953" s="52"/>
    </row>
    <row r="1954" spans="1:129" x14ac:dyDescent="0.25">
      <c r="A1954" s="55"/>
      <c r="B1954" s="55"/>
      <c r="C1954" s="55"/>
      <c r="D1954" s="55"/>
      <c r="E1954" s="55"/>
      <c r="F1954" s="55"/>
      <c r="G1954" s="55"/>
      <c r="H1954" s="55"/>
      <c r="I1954" s="55"/>
      <c r="J1954" s="103"/>
      <c r="K1954" s="55"/>
      <c r="L1954" s="52"/>
      <c r="M1954" s="55"/>
      <c r="N1954" s="52"/>
      <c r="O1954" s="52"/>
      <c r="P1954" s="95"/>
      <c r="Q1954" s="52"/>
      <c r="R1954" s="52"/>
      <c r="S1954" s="52"/>
      <c r="T1954" s="52"/>
      <c r="U1954" s="52"/>
      <c r="V1954" s="52"/>
      <c r="W1954" s="52"/>
      <c r="X1954" s="52"/>
      <c r="Y1954" s="52"/>
      <c r="Z1954" s="52"/>
      <c r="AA1954" s="52"/>
      <c r="AB1954" s="52"/>
      <c r="AC1954" s="52"/>
      <c r="AD1954" s="52"/>
      <c r="AE1954" s="52"/>
      <c r="AF1954" s="52"/>
      <c r="AG1954" s="52"/>
      <c r="AH1954" s="52"/>
      <c r="AI1954" s="52"/>
      <c r="AJ1954" s="52"/>
      <c r="AK1954" s="52"/>
      <c r="AL1954" s="52"/>
      <c r="AM1954" s="52"/>
      <c r="AN1954" s="52"/>
      <c r="AO1954" s="52"/>
      <c r="AP1954" s="52"/>
      <c r="AQ1954" s="52"/>
      <c r="AR1954" s="52"/>
      <c r="AS1954" s="52"/>
      <c r="AT1954" s="52"/>
      <c r="AU1954" s="52"/>
      <c r="AV1954" s="52"/>
      <c r="AW1954" s="52"/>
      <c r="AX1954" s="52"/>
      <c r="AY1954" s="52"/>
      <c r="AZ1954" s="52"/>
      <c r="BA1954" s="52"/>
      <c r="BB1954" s="52"/>
      <c r="BC1954" s="52"/>
      <c r="BD1954" s="52"/>
      <c r="BE1954" s="52"/>
      <c r="BF1954" s="52"/>
      <c r="BG1954" s="52"/>
      <c r="BH1954" s="52"/>
      <c r="BI1954" s="52"/>
      <c r="BJ1954" s="52"/>
      <c r="BK1954" s="52"/>
      <c r="BL1954" s="52"/>
      <c r="BM1954" s="52"/>
      <c r="BN1954" s="52"/>
      <c r="BO1954" s="52"/>
      <c r="BP1954" s="52"/>
      <c r="BQ1954" s="52"/>
      <c r="BR1954" s="52"/>
      <c r="BS1954" s="52"/>
      <c r="BT1954" s="52"/>
      <c r="BU1954" s="52"/>
      <c r="BV1954" s="52"/>
      <c r="BW1954" s="52"/>
      <c r="BX1954" s="52"/>
      <c r="BY1954" s="52"/>
      <c r="BZ1954" s="52"/>
      <c r="CA1954" s="52"/>
      <c r="CB1954" s="52"/>
      <c r="CC1954" s="52"/>
      <c r="CD1954" s="52"/>
      <c r="CE1954" s="52"/>
      <c r="CF1954" s="52"/>
      <c r="CG1954" s="52"/>
      <c r="CH1954" s="52"/>
      <c r="CI1954" s="52"/>
      <c r="CJ1954" s="52"/>
      <c r="CK1954" s="52"/>
      <c r="CL1954" s="52"/>
      <c r="CM1954" s="52"/>
      <c r="CN1954" s="52"/>
      <c r="CO1954" s="52"/>
      <c r="CP1954" s="52"/>
      <c r="CQ1954" s="52"/>
      <c r="CR1954" s="52"/>
      <c r="CS1954" s="52"/>
      <c r="CT1954" s="52"/>
      <c r="CU1954" s="52"/>
      <c r="CV1954" s="52"/>
      <c r="CW1954" s="52"/>
      <c r="CX1954" s="52"/>
      <c r="CY1954" s="52"/>
      <c r="CZ1954" s="52"/>
      <c r="DA1954" s="52"/>
      <c r="DB1954" s="52"/>
      <c r="DC1954" s="52"/>
      <c r="DD1954" s="52"/>
      <c r="DE1954" s="52"/>
      <c r="DF1954" s="52"/>
      <c r="DG1954" s="52"/>
      <c r="DH1954" s="52"/>
      <c r="DI1954" s="52"/>
      <c r="DJ1954" s="52"/>
      <c r="DK1954" s="52"/>
      <c r="DL1954" s="52"/>
      <c r="DM1954" s="52"/>
      <c r="DN1954" s="52"/>
      <c r="DO1954" s="52"/>
      <c r="DP1954" s="52"/>
      <c r="DQ1954" s="52"/>
      <c r="DR1954" s="52"/>
      <c r="DS1954" s="52"/>
      <c r="DT1954" s="52"/>
      <c r="DU1954" s="52"/>
      <c r="DV1954" s="52"/>
      <c r="DW1954" s="52"/>
      <c r="DX1954" s="52"/>
      <c r="DY1954" s="52"/>
    </row>
    <row r="1955" spans="1:129" x14ac:dyDescent="0.25">
      <c r="A1955" s="55"/>
      <c r="B1955" s="55"/>
      <c r="C1955" s="55"/>
      <c r="D1955" s="55"/>
      <c r="E1955" s="55"/>
      <c r="F1955" s="55"/>
      <c r="G1955" s="55"/>
      <c r="H1955" s="55"/>
      <c r="I1955" s="55"/>
      <c r="J1955" s="103"/>
      <c r="K1955" s="55"/>
      <c r="L1955" s="52"/>
      <c r="M1955" s="55"/>
      <c r="N1955" s="52"/>
      <c r="O1955" s="52"/>
      <c r="P1955" s="95"/>
      <c r="Q1955" s="52"/>
      <c r="R1955" s="52"/>
      <c r="S1955" s="52"/>
      <c r="T1955" s="52"/>
      <c r="U1955" s="52"/>
      <c r="V1955" s="52"/>
      <c r="W1955" s="52"/>
      <c r="X1955" s="52"/>
      <c r="Y1955" s="52"/>
      <c r="Z1955" s="52"/>
      <c r="AA1955" s="52"/>
      <c r="AB1955" s="52"/>
      <c r="AC1955" s="52"/>
      <c r="AD1955" s="52"/>
      <c r="AE1955" s="52"/>
      <c r="AF1955" s="52"/>
      <c r="AG1955" s="52"/>
      <c r="AH1955" s="52"/>
      <c r="AI1955" s="52"/>
      <c r="AJ1955" s="52"/>
      <c r="AK1955" s="52"/>
      <c r="AL1955" s="52"/>
      <c r="AM1955" s="52"/>
      <c r="AN1955" s="52"/>
      <c r="AO1955" s="52"/>
      <c r="AP1955" s="52"/>
      <c r="AQ1955" s="52"/>
      <c r="AR1955" s="52"/>
      <c r="AS1955" s="52"/>
      <c r="AT1955" s="52"/>
      <c r="AU1955" s="52"/>
      <c r="AV1955" s="52"/>
      <c r="AW1955" s="52"/>
      <c r="AX1955" s="52"/>
      <c r="AY1955" s="52"/>
      <c r="AZ1955" s="52"/>
      <c r="BA1955" s="52"/>
      <c r="BB1955" s="52"/>
      <c r="BC1955" s="52"/>
      <c r="BD1955" s="52"/>
      <c r="BE1955" s="52"/>
      <c r="BF1955" s="52"/>
      <c r="BG1955" s="52"/>
      <c r="BH1955" s="52"/>
      <c r="BI1955" s="52"/>
      <c r="BJ1955" s="52"/>
      <c r="BK1955" s="52"/>
      <c r="BL1955" s="52"/>
      <c r="BM1955" s="52"/>
      <c r="BN1955" s="52"/>
      <c r="BO1955" s="52"/>
      <c r="BP1955" s="52"/>
      <c r="BQ1955" s="52"/>
      <c r="BR1955" s="52"/>
      <c r="BS1955" s="52"/>
      <c r="BT1955" s="52"/>
      <c r="BU1955" s="52"/>
      <c r="BV1955" s="52"/>
      <c r="BW1955" s="52"/>
      <c r="BX1955" s="52"/>
      <c r="BY1955" s="52"/>
      <c r="BZ1955" s="52"/>
      <c r="CA1955" s="52"/>
      <c r="CB1955" s="52"/>
      <c r="CC1955" s="52"/>
      <c r="CD1955" s="52"/>
      <c r="CE1955" s="52"/>
      <c r="CF1955" s="52"/>
      <c r="CG1955" s="52"/>
      <c r="CH1955" s="52"/>
      <c r="CI1955" s="52"/>
      <c r="CJ1955" s="52"/>
      <c r="CK1955" s="52"/>
      <c r="CL1955" s="52"/>
      <c r="CM1955" s="52"/>
      <c r="CN1955" s="52"/>
      <c r="CO1955" s="52"/>
      <c r="CP1955" s="52"/>
      <c r="CQ1955" s="52"/>
      <c r="CR1955" s="52"/>
      <c r="CS1955" s="52"/>
      <c r="CT1955" s="52"/>
      <c r="CU1955" s="52"/>
      <c r="CV1955" s="52"/>
      <c r="CW1955" s="52"/>
      <c r="CX1955" s="52"/>
      <c r="CY1955" s="52"/>
      <c r="CZ1955" s="52"/>
      <c r="DA1955" s="52"/>
      <c r="DB1955" s="52"/>
      <c r="DC1955" s="52"/>
      <c r="DD1955" s="52"/>
      <c r="DE1955" s="52"/>
      <c r="DF1955" s="52"/>
      <c r="DG1955" s="52"/>
      <c r="DH1955" s="52"/>
      <c r="DI1955" s="52"/>
      <c r="DJ1955" s="52"/>
      <c r="DK1955" s="52"/>
      <c r="DL1955" s="52"/>
      <c r="DM1955" s="52"/>
      <c r="DN1955" s="52"/>
      <c r="DO1955" s="52"/>
      <c r="DP1955" s="52"/>
      <c r="DQ1955" s="52"/>
      <c r="DR1955" s="52"/>
      <c r="DS1955" s="52"/>
      <c r="DT1955" s="52"/>
      <c r="DU1955" s="52"/>
      <c r="DV1955" s="52"/>
      <c r="DW1955" s="52"/>
      <c r="DX1955" s="52"/>
      <c r="DY1955" s="52"/>
    </row>
    <row r="1956" spans="1:129" x14ac:dyDescent="0.25">
      <c r="A1956" s="55"/>
      <c r="B1956" s="55"/>
      <c r="C1956" s="55"/>
      <c r="D1956" s="55"/>
      <c r="E1956" s="55"/>
      <c r="F1956" s="55"/>
      <c r="G1956" s="55"/>
      <c r="H1956" s="55"/>
      <c r="I1956" s="55"/>
      <c r="J1956" s="103"/>
      <c r="K1956" s="55"/>
      <c r="L1956" s="52"/>
      <c r="M1956" s="55"/>
      <c r="N1956" s="52"/>
      <c r="O1956" s="52"/>
      <c r="P1956" s="95"/>
      <c r="Q1956" s="52"/>
      <c r="R1956" s="52"/>
      <c r="S1956" s="52"/>
      <c r="T1956" s="52"/>
      <c r="U1956" s="52"/>
      <c r="V1956" s="52"/>
      <c r="W1956" s="52"/>
      <c r="X1956" s="52"/>
      <c r="Y1956" s="52"/>
      <c r="Z1956" s="52"/>
      <c r="AA1956" s="52"/>
      <c r="AB1956" s="52"/>
      <c r="AC1956" s="52"/>
      <c r="AD1956" s="52"/>
      <c r="AE1956" s="52"/>
      <c r="AF1956" s="52"/>
      <c r="AG1956" s="52"/>
      <c r="AH1956" s="52"/>
      <c r="AI1956" s="52"/>
      <c r="AJ1956" s="52"/>
      <c r="AK1956" s="52"/>
      <c r="AL1956" s="52"/>
      <c r="AM1956" s="52"/>
      <c r="AN1956" s="52"/>
      <c r="AO1956" s="52"/>
      <c r="AP1956" s="52"/>
      <c r="AQ1956" s="52"/>
      <c r="AR1956" s="52"/>
      <c r="AS1956" s="52"/>
      <c r="AT1956" s="52"/>
      <c r="AU1956" s="52"/>
      <c r="AV1956" s="52"/>
      <c r="AW1956" s="52"/>
      <c r="AX1956" s="52"/>
      <c r="AY1956" s="52"/>
      <c r="AZ1956" s="52"/>
      <c r="BA1956" s="52"/>
      <c r="BB1956" s="52"/>
      <c r="BC1956" s="52"/>
      <c r="BD1956" s="52"/>
      <c r="BE1956" s="52"/>
      <c r="BF1956" s="52"/>
      <c r="BG1956" s="52"/>
      <c r="BH1956" s="52"/>
      <c r="BI1956" s="52"/>
      <c r="BJ1956" s="52"/>
      <c r="BK1956" s="52"/>
      <c r="BL1956" s="52"/>
      <c r="BM1956" s="52"/>
      <c r="BN1956" s="52"/>
      <c r="BO1956" s="52"/>
      <c r="BP1956" s="52"/>
      <c r="BQ1956" s="52"/>
      <c r="BR1956" s="52"/>
      <c r="BS1956" s="52"/>
      <c r="BT1956" s="52"/>
      <c r="BU1956" s="52"/>
      <c r="BV1956" s="52"/>
      <c r="BW1956" s="52"/>
      <c r="BX1956" s="52"/>
      <c r="BY1956" s="52"/>
      <c r="BZ1956" s="52"/>
      <c r="CA1956" s="52"/>
      <c r="CB1956" s="52"/>
      <c r="CC1956" s="52"/>
      <c r="CD1956" s="52"/>
      <c r="CE1956" s="52"/>
      <c r="CF1956" s="52"/>
      <c r="CG1956" s="52"/>
      <c r="CH1956" s="52"/>
      <c r="CI1956" s="52"/>
      <c r="CJ1956" s="52"/>
      <c r="CK1956" s="52"/>
      <c r="CL1956" s="52"/>
      <c r="CM1956" s="52"/>
      <c r="CN1956" s="52"/>
      <c r="CO1956" s="52"/>
      <c r="CP1956" s="52"/>
      <c r="CQ1956" s="52"/>
      <c r="CR1956" s="52"/>
      <c r="CS1956" s="52"/>
      <c r="CT1956" s="52"/>
      <c r="CU1956" s="52"/>
      <c r="CV1956" s="52"/>
      <c r="CW1956" s="52"/>
      <c r="CX1956" s="52"/>
      <c r="CY1956" s="52"/>
      <c r="CZ1956" s="52"/>
      <c r="DA1956" s="52"/>
      <c r="DB1956" s="52"/>
      <c r="DC1956" s="52"/>
      <c r="DD1956" s="52"/>
      <c r="DE1956" s="52"/>
      <c r="DF1956" s="52"/>
      <c r="DG1956" s="52"/>
      <c r="DH1956" s="52"/>
      <c r="DI1956" s="52"/>
      <c r="DJ1956" s="52"/>
      <c r="DK1956" s="52"/>
      <c r="DL1956" s="52"/>
      <c r="DM1956" s="52"/>
      <c r="DN1956" s="52"/>
      <c r="DO1956" s="52"/>
      <c r="DP1956" s="52"/>
      <c r="DQ1956" s="52"/>
      <c r="DR1956" s="52"/>
      <c r="DS1956" s="52"/>
      <c r="DT1956" s="52"/>
      <c r="DU1956" s="52"/>
      <c r="DV1956" s="52"/>
      <c r="DW1956" s="52"/>
      <c r="DX1956" s="52"/>
      <c r="DY1956" s="52"/>
    </row>
    <row r="1957" spans="1:129" x14ac:dyDescent="0.25">
      <c r="A1957" s="55"/>
      <c r="B1957" s="55"/>
      <c r="C1957" s="55"/>
      <c r="D1957" s="55"/>
      <c r="E1957" s="55"/>
      <c r="F1957" s="55"/>
      <c r="G1957" s="55"/>
      <c r="H1957" s="55"/>
      <c r="I1957" s="55"/>
      <c r="J1957" s="103"/>
      <c r="K1957" s="55"/>
      <c r="L1957" s="52"/>
      <c r="M1957" s="55"/>
      <c r="N1957" s="52"/>
      <c r="O1957" s="52"/>
      <c r="P1957" s="95"/>
      <c r="Q1957" s="52"/>
      <c r="R1957" s="52"/>
      <c r="S1957" s="52"/>
      <c r="T1957" s="52"/>
      <c r="U1957" s="52"/>
      <c r="V1957" s="52"/>
      <c r="W1957" s="52"/>
      <c r="X1957" s="52"/>
      <c r="Y1957" s="52"/>
      <c r="Z1957" s="52"/>
      <c r="AA1957" s="52"/>
      <c r="AB1957" s="52"/>
      <c r="AC1957" s="52"/>
      <c r="AD1957" s="52"/>
      <c r="AE1957" s="52"/>
      <c r="AF1957" s="52"/>
      <c r="AG1957" s="52"/>
      <c r="AH1957" s="52"/>
      <c r="AI1957" s="52"/>
      <c r="AJ1957" s="52"/>
      <c r="AK1957" s="52"/>
      <c r="AL1957" s="52"/>
      <c r="AM1957" s="52"/>
      <c r="AN1957" s="52"/>
      <c r="AO1957" s="52"/>
      <c r="AP1957" s="52"/>
      <c r="AQ1957" s="52"/>
      <c r="AR1957" s="52"/>
      <c r="AS1957" s="52"/>
      <c r="AT1957" s="52"/>
      <c r="AU1957" s="52"/>
      <c r="AV1957" s="52"/>
      <c r="AW1957" s="52"/>
      <c r="AX1957" s="52"/>
      <c r="AY1957" s="52"/>
      <c r="AZ1957" s="52"/>
      <c r="BA1957" s="52"/>
      <c r="BB1957" s="52"/>
      <c r="BC1957" s="52"/>
      <c r="BD1957" s="52"/>
      <c r="BE1957" s="52"/>
      <c r="BF1957" s="52"/>
      <c r="BG1957" s="52"/>
      <c r="BH1957" s="52"/>
      <c r="BI1957" s="52"/>
      <c r="BJ1957" s="52"/>
      <c r="BK1957" s="52"/>
      <c r="BL1957" s="52"/>
      <c r="BM1957" s="52"/>
      <c r="BN1957" s="52"/>
      <c r="BO1957" s="52"/>
      <c r="BP1957" s="52"/>
      <c r="BQ1957" s="52"/>
      <c r="BR1957" s="52"/>
      <c r="BS1957" s="52"/>
      <c r="BT1957" s="52"/>
      <c r="BU1957" s="52"/>
      <c r="BV1957" s="52"/>
      <c r="BW1957" s="52"/>
      <c r="BX1957" s="52"/>
      <c r="BY1957" s="52"/>
      <c r="BZ1957" s="52"/>
      <c r="CA1957" s="52"/>
      <c r="CB1957" s="52"/>
      <c r="CC1957" s="52"/>
      <c r="CD1957" s="52"/>
      <c r="CE1957" s="52"/>
      <c r="CF1957" s="52"/>
      <c r="CG1957" s="52"/>
      <c r="CH1957" s="52"/>
      <c r="CI1957" s="52"/>
      <c r="CJ1957" s="52"/>
      <c r="CK1957" s="52"/>
      <c r="CL1957" s="52"/>
      <c r="CM1957" s="52"/>
      <c r="CN1957" s="52"/>
      <c r="CO1957" s="52"/>
      <c r="CP1957" s="52"/>
      <c r="CQ1957" s="52"/>
      <c r="CR1957" s="52"/>
      <c r="CS1957" s="52"/>
      <c r="CT1957" s="52"/>
      <c r="CU1957" s="52"/>
      <c r="CV1957" s="52"/>
      <c r="CW1957" s="52"/>
      <c r="CX1957" s="52"/>
      <c r="CY1957" s="52"/>
      <c r="CZ1957" s="52"/>
      <c r="DA1957" s="52"/>
      <c r="DB1957" s="52"/>
      <c r="DC1957" s="52"/>
      <c r="DD1957" s="52"/>
      <c r="DE1957" s="52"/>
      <c r="DF1957" s="52"/>
      <c r="DG1957" s="52"/>
      <c r="DH1957" s="52"/>
      <c r="DI1957" s="52"/>
      <c r="DJ1957" s="52"/>
      <c r="DK1957" s="52"/>
      <c r="DL1957" s="52"/>
      <c r="DM1957" s="52"/>
      <c r="DN1957" s="52"/>
      <c r="DO1957" s="52"/>
      <c r="DP1957" s="52"/>
      <c r="DQ1957" s="52"/>
      <c r="DR1957" s="52"/>
      <c r="DS1957" s="52"/>
      <c r="DT1957" s="52"/>
      <c r="DU1957" s="52"/>
      <c r="DV1957" s="52"/>
      <c r="DW1957" s="52"/>
      <c r="DX1957" s="52"/>
      <c r="DY1957" s="52"/>
    </row>
    <row r="1958" spans="1:129" x14ac:dyDescent="0.25">
      <c r="A1958" s="55"/>
      <c r="B1958" s="55"/>
      <c r="C1958" s="55"/>
      <c r="D1958" s="55"/>
      <c r="E1958" s="55"/>
      <c r="F1958" s="55"/>
      <c r="G1958" s="55"/>
      <c r="H1958" s="55"/>
      <c r="I1958" s="55"/>
      <c r="J1958" s="103"/>
      <c r="K1958" s="55"/>
      <c r="L1958" s="52"/>
      <c r="M1958" s="55"/>
      <c r="N1958" s="52"/>
      <c r="O1958" s="52"/>
      <c r="P1958" s="95"/>
      <c r="Q1958" s="52"/>
      <c r="R1958" s="52"/>
      <c r="S1958" s="52"/>
      <c r="T1958" s="52"/>
      <c r="U1958" s="52"/>
      <c r="V1958" s="52"/>
      <c r="W1958" s="52"/>
      <c r="X1958" s="52"/>
      <c r="Y1958" s="52"/>
      <c r="Z1958" s="52"/>
      <c r="AA1958" s="52"/>
      <c r="AB1958" s="52"/>
      <c r="AC1958" s="52"/>
      <c r="AD1958" s="52"/>
      <c r="AE1958" s="52"/>
      <c r="AF1958" s="52"/>
      <c r="AG1958" s="52"/>
      <c r="AH1958" s="52"/>
      <c r="AI1958" s="52"/>
      <c r="AJ1958" s="52"/>
      <c r="AK1958" s="52"/>
      <c r="AL1958" s="52"/>
      <c r="AM1958" s="52"/>
      <c r="AN1958" s="52"/>
      <c r="AO1958" s="52"/>
      <c r="AP1958" s="52"/>
      <c r="AQ1958" s="52"/>
      <c r="AR1958" s="52"/>
      <c r="AS1958" s="52"/>
      <c r="AT1958" s="52"/>
      <c r="AU1958" s="52"/>
      <c r="AV1958" s="52"/>
      <c r="AW1958" s="52"/>
      <c r="AX1958" s="52"/>
      <c r="AY1958" s="52"/>
      <c r="AZ1958" s="52"/>
      <c r="BA1958" s="52"/>
      <c r="BB1958" s="52"/>
      <c r="BC1958" s="52"/>
      <c r="BD1958" s="52"/>
      <c r="BE1958" s="52"/>
      <c r="BF1958" s="52"/>
      <c r="BG1958" s="52"/>
      <c r="BH1958" s="52"/>
      <c r="BI1958" s="52"/>
      <c r="BJ1958" s="52"/>
      <c r="BK1958" s="52"/>
      <c r="BL1958" s="52"/>
      <c r="BM1958" s="52"/>
      <c r="BN1958" s="52"/>
      <c r="BO1958" s="52"/>
      <c r="BP1958" s="52"/>
      <c r="BQ1958" s="52"/>
      <c r="BR1958" s="52"/>
      <c r="BS1958" s="52"/>
      <c r="BT1958" s="52"/>
      <c r="BU1958" s="52"/>
      <c r="BV1958" s="52"/>
      <c r="BW1958" s="52"/>
      <c r="BX1958" s="52"/>
      <c r="BY1958" s="52"/>
      <c r="BZ1958" s="52"/>
      <c r="CA1958" s="52"/>
      <c r="CB1958" s="52"/>
      <c r="CC1958" s="52"/>
      <c r="CD1958" s="52"/>
      <c r="CE1958" s="52"/>
      <c r="CF1958" s="52"/>
      <c r="CG1958" s="52"/>
      <c r="CH1958" s="52"/>
      <c r="CI1958" s="52"/>
      <c r="CJ1958" s="52"/>
      <c r="CK1958" s="52"/>
      <c r="CL1958" s="52"/>
      <c r="CM1958" s="52"/>
      <c r="CN1958" s="52"/>
      <c r="CO1958" s="52"/>
      <c r="CP1958" s="52"/>
      <c r="CQ1958" s="52"/>
      <c r="CR1958" s="52"/>
      <c r="CS1958" s="52"/>
      <c r="CT1958" s="52"/>
      <c r="CU1958" s="52"/>
      <c r="CV1958" s="52"/>
      <c r="CW1958" s="52"/>
      <c r="CX1958" s="52"/>
      <c r="CY1958" s="52"/>
      <c r="CZ1958" s="52"/>
      <c r="DA1958" s="52"/>
      <c r="DB1958" s="52"/>
      <c r="DC1958" s="52"/>
      <c r="DD1958" s="52"/>
      <c r="DE1958" s="52"/>
      <c r="DF1958" s="52"/>
      <c r="DG1958" s="52"/>
      <c r="DH1958" s="52"/>
      <c r="DI1958" s="52"/>
      <c r="DJ1958" s="52"/>
      <c r="DK1958" s="52"/>
      <c r="DL1958" s="52"/>
      <c r="DM1958" s="52"/>
      <c r="DN1958" s="52"/>
      <c r="DO1958" s="52"/>
      <c r="DP1958" s="52"/>
      <c r="DQ1958" s="52"/>
      <c r="DR1958" s="52"/>
      <c r="DS1958" s="52"/>
      <c r="DT1958" s="52"/>
      <c r="DU1958" s="52"/>
      <c r="DV1958" s="52"/>
      <c r="DW1958" s="52"/>
      <c r="DX1958" s="52"/>
      <c r="DY1958" s="52"/>
    </row>
    <row r="1959" spans="1:129" x14ac:dyDescent="0.25">
      <c r="A1959" s="55"/>
      <c r="B1959" s="55"/>
      <c r="C1959" s="55"/>
      <c r="D1959" s="55"/>
      <c r="E1959" s="55"/>
      <c r="F1959" s="55"/>
      <c r="G1959" s="55"/>
      <c r="H1959" s="55"/>
      <c r="I1959" s="55"/>
      <c r="J1959" s="103"/>
      <c r="K1959" s="55"/>
      <c r="L1959" s="52"/>
      <c r="M1959" s="55"/>
      <c r="N1959" s="52"/>
      <c r="O1959" s="52"/>
      <c r="P1959" s="95"/>
      <c r="Q1959" s="52"/>
      <c r="R1959" s="52"/>
      <c r="S1959" s="52"/>
      <c r="T1959" s="52"/>
      <c r="U1959" s="52"/>
      <c r="V1959" s="52"/>
      <c r="W1959" s="52"/>
      <c r="X1959" s="52"/>
      <c r="Y1959" s="52"/>
      <c r="Z1959" s="52"/>
      <c r="AA1959" s="52"/>
      <c r="AB1959" s="52"/>
      <c r="AC1959" s="52"/>
      <c r="AD1959" s="52"/>
      <c r="AE1959" s="52"/>
      <c r="AF1959" s="52"/>
      <c r="AG1959" s="52"/>
      <c r="AH1959" s="52"/>
      <c r="AI1959" s="52"/>
      <c r="AJ1959" s="52"/>
      <c r="AK1959" s="52"/>
      <c r="AL1959" s="52"/>
      <c r="AM1959" s="52"/>
      <c r="AN1959" s="52"/>
      <c r="AO1959" s="52"/>
      <c r="AP1959" s="52"/>
      <c r="AQ1959" s="52"/>
      <c r="AR1959" s="52"/>
      <c r="AS1959" s="52"/>
      <c r="AT1959" s="52"/>
      <c r="AU1959" s="52"/>
      <c r="AV1959" s="52"/>
      <c r="AW1959" s="52"/>
      <c r="AX1959" s="52"/>
      <c r="AY1959" s="52"/>
      <c r="AZ1959" s="52"/>
      <c r="BA1959" s="52"/>
      <c r="BB1959" s="52"/>
      <c r="BC1959" s="52"/>
      <c r="BD1959" s="52"/>
      <c r="BE1959" s="52"/>
      <c r="BF1959" s="52"/>
      <c r="BG1959" s="52"/>
      <c r="BH1959" s="52"/>
      <c r="BI1959" s="52"/>
      <c r="BJ1959" s="52"/>
      <c r="BK1959" s="52"/>
      <c r="BL1959" s="52"/>
      <c r="BM1959" s="52"/>
      <c r="BN1959" s="52"/>
      <c r="BO1959" s="52"/>
      <c r="BP1959" s="52"/>
      <c r="BQ1959" s="52"/>
      <c r="BR1959" s="52"/>
      <c r="BS1959" s="52"/>
      <c r="BT1959" s="52"/>
      <c r="BU1959" s="52"/>
      <c r="BV1959" s="52"/>
      <c r="BW1959" s="52"/>
      <c r="BX1959" s="52"/>
      <c r="BY1959" s="52"/>
      <c r="BZ1959" s="52"/>
      <c r="CA1959" s="52"/>
      <c r="CB1959" s="52"/>
      <c r="CC1959" s="52"/>
      <c r="CD1959" s="52"/>
      <c r="CE1959" s="52"/>
      <c r="CF1959" s="52"/>
      <c r="CG1959" s="52"/>
      <c r="CH1959" s="52"/>
      <c r="CI1959" s="52"/>
      <c r="CJ1959" s="52"/>
      <c r="CK1959" s="52"/>
      <c r="CL1959" s="52"/>
      <c r="CM1959" s="52"/>
      <c r="CN1959" s="52"/>
      <c r="CO1959" s="52"/>
      <c r="CP1959" s="52"/>
      <c r="CQ1959" s="52"/>
      <c r="CR1959" s="52"/>
      <c r="CS1959" s="52"/>
      <c r="CT1959" s="52"/>
      <c r="CU1959" s="52"/>
      <c r="CV1959" s="52"/>
      <c r="CW1959" s="52"/>
      <c r="CX1959" s="52"/>
      <c r="CY1959" s="52"/>
      <c r="CZ1959" s="52"/>
      <c r="DA1959" s="52"/>
      <c r="DB1959" s="52"/>
      <c r="DC1959" s="52"/>
      <c r="DD1959" s="52"/>
      <c r="DE1959" s="52"/>
      <c r="DF1959" s="52"/>
      <c r="DG1959" s="52"/>
      <c r="DH1959" s="52"/>
      <c r="DI1959" s="52"/>
      <c r="DJ1959" s="52"/>
      <c r="DK1959" s="52"/>
      <c r="DL1959" s="52"/>
      <c r="DM1959" s="52"/>
      <c r="DN1959" s="52"/>
      <c r="DO1959" s="52"/>
      <c r="DP1959" s="52"/>
      <c r="DQ1959" s="52"/>
      <c r="DR1959" s="52"/>
      <c r="DS1959" s="52"/>
      <c r="DT1959" s="52"/>
      <c r="DU1959" s="52"/>
      <c r="DV1959" s="52"/>
      <c r="DW1959" s="52"/>
      <c r="DX1959" s="52"/>
      <c r="DY1959" s="52"/>
    </row>
    <row r="1960" spans="1:129" x14ac:dyDescent="0.25">
      <c r="A1960" s="55"/>
      <c r="B1960" s="55"/>
      <c r="C1960" s="55"/>
      <c r="D1960" s="55"/>
      <c r="E1960" s="55"/>
      <c r="F1960" s="55"/>
      <c r="G1960" s="55"/>
      <c r="H1960" s="55"/>
      <c r="I1960" s="55"/>
      <c r="J1960" s="103"/>
      <c r="K1960" s="55"/>
      <c r="L1960" s="52"/>
      <c r="M1960" s="55"/>
      <c r="N1960" s="52"/>
      <c r="O1960" s="52"/>
      <c r="P1960" s="95"/>
      <c r="Q1960" s="52"/>
      <c r="R1960" s="52"/>
      <c r="S1960" s="52"/>
      <c r="T1960" s="52"/>
      <c r="U1960" s="52"/>
      <c r="V1960" s="52"/>
      <c r="W1960" s="52"/>
      <c r="X1960" s="52"/>
      <c r="Y1960" s="52"/>
      <c r="Z1960" s="52"/>
      <c r="AA1960" s="52"/>
      <c r="AB1960" s="52"/>
      <c r="AC1960" s="52"/>
      <c r="AD1960" s="52"/>
      <c r="AE1960" s="52"/>
      <c r="AF1960" s="52"/>
      <c r="AG1960" s="52"/>
      <c r="AH1960" s="52"/>
      <c r="AI1960" s="52"/>
      <c r="AJ1960" s="52"/>
      <c r="AK1960" s="52"/>
      <c r="AL1960" s="52"/>
      <c r="AM1960" s="52"/>
      <c r="AN1960" s="52"/>
      <c r="AO1960" s="52"/>
      <c r="AP1960" s="52"/>
      <c r="AQ1960" s="52"/>
      <c r="AR1960" s="52"/>
      <c r="AS1960" s="52"/>
      <c r="AT1960" s="52"/>
      <c r="AU1960" s="52"/>
      <c r="AV1960" s="52"/>
      <c r="AW1960" s="52"/>
      <c r="AX1960" s="52"/>
      <c r="AY1960" s="52"/>
      <c r="AZ1960" s="52"/>
      <c r="BA1960" s="52"/>
      <c r="BB1960" s="52"/>
      <c r="BC1960" s="52"/>
      <c r="BD1960" s="52"/>
      <c r="BE1960" s="52"/>
      <c r="BF1960" s="52"/>
      <c r="BG1960" s="52"/>
      <c r="BH1960" s="52"/>
      <c r="BI1960" s="52"/>
      <c r="BJ1960" s="52"/>
      <c r="BK1960" s="52"/>
      <c r="BL1960" s="52"/>
      <c r="BM1960" s="52"/>
      <c r="BN1960" s="52"/>
      <c r="BO1960" s="52"/>
      <c r="BP1960" s="52"/>
      <c r="BQ1960" s="52"/>
      <c r="BR1960" s="52"/>
      <c r="BS1960" s="52"/>
      <c r="BT1960" s="52"/>
      <c r="BU1960" s="52"/>
      <c r="BV1960" s="52"/>
      <c r="BW1960" s="52"/>
      <c r="BX1960" s="52"/>
      <c r="BY1960" s="52"/>
      <c r="BZ1960" s="52"/>
      <c r="CA1960" s="52"/>
      <c r="CB1960" s="52"/>
      <c r="CC1960" s="52"/>
      <c r="CD1960" s="52"/>
      <c r="CE1960" s="52"/>
      <c r="CF1960" s="52"/>
      <c r="CG1960" s="52"/>
      <c r="CH1960" s="52"/>
      <c r="CI1960" s="52"/>
      <c r="CJ1960" s="52"/>
      <c r="CK1960" s="52"/>
      <c r="CL1960" s="52"/>
      <c r="CM1960" s="52"/>
      <c r="CN1960" s="52"/>
      <c r="CO1960" s="52"/>
      <c r="CP1960" s="52"/>
      <c r="CQ1960" s="52"/>
      <c r="CR1960" s="52"/>
      <c r="CS1960" s="52"/>
      <c r="CT1960" s="52"/>
      <c r="CU1960" s="52"/>
      <c r="CV1960" s="52"/>
      <c r="CW1960" s="52"/>
      <c r="CX1960" s="52"/>
      <c r="CY1960" s="52"/>
      <c r="CZ1960" s="52"/>
      <c r="DA1960" s="52"/>
      <c r="DB1960" s="52"/>
      <c r="DC1960" s="52"/>
      <c r="DD1960" s="52"/>
      <c r="DE1960" s="52"/>
      <c r="DF1960" s="52"/>
      <c r="DG1960" s="52"/>
      <c r="DH1960" s="52"/>
      <c r="DI1960" s="52"/>
      <c r="DJ1960" s="52"/>
      <c r="DK1960" s="52"/>
      <c r="DL1960" s="52"/>
      <c r="DM1960" s="52"/>
      <c r="DN1960" s="52"/>
      <c r="DO1960" s="52"/>
      <c r="DP1960" s="52"/>
      <c r="DQ1960" s="52"/>
      <c r="DR1960" s="52"/>
      <c r="DS1960" s="52"/>
      <c r="DT1960" s="52"/>
      <c r="DU1960" s="52"/>
      <c r="DV1960" s="52"/>
      <c r="DW1960" s="52"/>
      <c r="DX1960" s="52"/>
      <c r="DY1960" s="52"/>
    </row>
    <row r="1961" spans="1:129" x14ac:dyDescent="0.25">
      <c r="A1961" s="52"/>
      <c r="B1961" s="52"/>
      <c r="C1961" s="52"/>
      <c r="D1961" s="52"/>
      <c r="E1961" s="52"/>
      <c r="F1961" s="52"/>
      <c r="G1961" s="52"/>
      <c r="H1961" s="52"/>
      <c r="I1961" s="52"/>
      <c r="J1961" s="103"/>
      <c r="K1961" s="55"/>
      <c r="L1961" s="52"/>
      <c r="M1961" s="55"/>
      <c r="N1961" s="52"/>
      <c r="O1961" s="52"/>
      <c r="P1961" s="95"/>
      <c r="Q1961" s="52"/>
      <c r="R1961" s="52"/>
      <c r="S1961" s="52"/>
      <c r="T1961" s="52"/>
      <c r="U1961" s="52"/>
      <c r="V1961" s="52"/>
      <c r="W1961" s="52"/>
      <c r="X1961" s="52"/>
      <c r="Y1961" s="52"/>
      <c r="Z1961" s="52"/>
      <c r="AA1961" s="52"/>
      <c r="AB1961" s="52"/>
      <c r="AC1961" s="52"/>
      <c r="AD1961" s="52"/>
      <c r="AE1961" s="52"/>
      <c r="AF1961" s="52"/>
      <c r="AG1961" s="52"/>
      <c r="AH1961" s="52"/>
      <c r="AI1961" s="52"/>
      <c r="AJ1961" s="52"/>
      <c r="AK1961" s="52"/>
      <c r="AL1961" s="52"/>
      <c r="AM1961" s="52"/>
      <c r="AN1961" s="52"/>
      <c r="AO1961" s="52"/>
      <c r="AP1961" s="52"/>
      <c r="AQ1961" s="52"/>
      <c r="AR1961" s="52"/>
      <c r="AS1961" s="52"/>
      <c r="AT1961" s="52"/>
      <c r="AU1961" s="52"/>
      <c r="AV1961" s="52"/>
      <c r="AW1961" s="52"/>
      <c r="AX1961" s="52"/>
      <c r="AY1961" s="52"/>
      <c r="AZ1961" s="52"/>
      <c r="BA1961" s="52"/>
      <c r="BB1961" s="52"/>
      <c r="BC1961" s="52"/>
      <c r="BD1961" s="52"/>
      <c r="BE1961" s="52"/>
      <c r="BF1961" s="52"/>
      <c r="BG1961" s="52"/>
      <c r="BH1961" s="52"/>
      <c r="BI1961" s="52"/>
      <c r="BJ1961" s="52"/>
      <c r="BK1961" s="52"/>
      <c r="BL1961" s="52"/>
      <c r="BM1961" s="52"/>
      <c r="BN1961" s="52"/>
      <c r="BO1961" s="52"/>
      <c r="BP1961" s="52"/>
      <c r="BQ1961" s="52"/>
      <c r="BR1961" s="52"/>
      <c r="BS1961" s="52"/>
      <c r="BT1961" s="52"/>
      <c r="BU1961" s="52"/>
      <c r="BV1961" s="52"/>
      <c r="BW1961" s="52"/>
      <c r="BX1961" s="52"/>
      <c r="BY1961" s="52"/>
      <c r="BZ1961" s="52"/>
      <c r="CA1961" s="52"/>
      <c r="CB1961" s="52"/>
      <c r="CC1961" s="52"/>
      <c r="CD1961" s="52"/>
      <c r="CE1961" s="52"/>
      <c r="CF1961" s="52"/>
      <c r="CG1961" s="52"/>
      <c r="CH1961" s="52"/>
      <c r="CI1961" s="52"/>
      <c r="CJ1961" s="52"/>
      <c r="CK1961" s="52"/>
      <c r="CL1961" s="52"/>
      <c r="CM1961" s="52"/>
      <c r="CN1961" s="52"/>
      <c r="CO1961" s="52"/>
      <c r="CP1961" s="52"/>
      <c r="CQ1961" s="52"/>
      <c r="CR1961" s="52"/>
      <c r="CS1961" s="52"/>
      <c r="CT1961" s="52"/>
      <c r="CU1961" s="52"/>
      <c r="CV1961" s="52"/>
      <c r="CW1961" s="52"/>
      <c r="CX1961" s="52"/>
      <c r="CY1961" s="52"/>
      <c r="CZ1961" s="52"/>
      <c r="DA1961" s="52"/>
      <c r="DB1961" s="52"/>
      <c r="DC1961" s="52"/>
      <c r="DD1961" s="52"/>
      <c r="DE1961" s="52"/>
      <c r="DF1961" s="52"/>
      <c r="DG1961" s="52"/>
      <c r="DH1961" s="52"/>
      <c r="DI1961" s="52"/>
      <c r="DJ1961" s="52"/>
      <c r="DK1961" s="52"/>
      <c r="DL1961" s="52"/>
      <c r="DM1961" s="52"/>
      <c r="DN1961" s="52"/>
      <c r="DO1961" s="52"/>
      <c r="DP1961" s="52"/>
      <c r="DQ1961" s="52"/>
      <c r="DR1961" s="52"/>
      <c r="DS1961" s="52"/>
      <c r="DT1961" s="52"/>
      <c r="DU1961" s="52"/>
      <c r="DV1961" s="52"/>
      <c r="DW1961" s="52"/>
      <c r="DX1961" s="52"/>
      <c r="DY1961" s="52"/>
    </row>
    <row r="1962" spans="1:129" x14ac:dyDescent="0.25">
      <c r="A1962" s="52"/>
      <c r="B1962" s="52"/>
      <c r="C1962" s="52"/>
      <c r="D1962" s="52"/>
      <c r="E1962" s="52"/>
      <c r="F1962" s="52"/>
      <c r="G1962" s="52"/>
      <c r="H1962" s="52"/>
      <c r="I1962" s="52"/>
      <c r="J1962" s="103"/>
      <c r="K1962" s="55"/>
      <c r="L1962" s="52"/>
      <c r="M1962" s="55"/>
      <c r="N1962" s="52"/>
      <c r="O1962" s="52"/>
      <c r="P1962" s="95"/>
      <c r="Q1962" s="52"/>
      <c r="R1962" s="52"/>
      <c r="S1962" s="52"/>
      <c r="T1962" s="52"/>
      <c r="U1962" s="52"/>
      <c r="V1962" s="52"/>
      <c r="W1962" s="52"/>
      <c r="X1962" s="52"/>
      <c r="Y1962" s="52"/>
      <c r="Z1962" s="52"/>
      <c r="AA1962" s="52"/>
      <c r="AB1962" s="52"/>
      <c r="AC1962" s="52"/>
      <c r="AD1962" s="52"/>
      <c r="AE1962" s="52"/>
      <c r="AF1962" s="52"/>
      <c r="AG1962" s="52"/>
      <c r="AH1962" s="52"/>
      <c r="AI1962" s="52"/>
      <c r="AJ1962" s="52"/>
      <c r="AK1962" s="52"/>
      <c r="AL1962" s="52"/>
      <c r="AM1962" s="52"/>
      <c r="AN1962" s="52"/>
      <c r="AO1962" s="52"/>
      <c r="AP1962" s="52"/>
      <c r="AQ1962" s="52"/>
      <c r="AR1962" s="52"/>
      <c r="AS1962" s="52"/>
      <c r="AT1962" s="52"/>
      <c r="AU1962" s="52"/>
      <c r="AV1962" s="52"/>
      <c r="AW1962" s="52"/>
      <c r="AX1962" s="52"/>
      <c r="AY1962" s="52"/>
      <c r="AZ1962" s="52"/>
      <c r="BA1962" s="52"/>
      <c r="BB1962" s="52"/>
      <c r="BC1962" s="52"/>
      <c r="BD1962" s="52"/>
      <c r="BE1962" s="52"/>
      <c r="BF1962" s="52"/>
      <c r="BG1962" s="52"/>
      <c r="BH1962" s="52"/>
      <c r="BI1962" s="52"/>
      <c r="BJ1962" s="52"/>
      <c r="BK1962" s="52"/>
      <c r="BL1962" s="52"/>
      <c r="BM1962" s="52"/>
      <c r="BN1962" s="52"/>
      <c r="BO1962" s="52"/>
      <c r="BP1962" s="52"/>
      <c r="BQ1962" s="52"/>
      <c r="BR1962" s="52"/>
      <c r="BS1962" s="52"/>
      <c r="BT1962" s="52"/>
      <c r="BU1962" s="52"/>
      <c r="BV1962" s="52"/>
      <c r="BW1962" s="52"/>
      <c r="BX1962" s="52"/>
      <c r="BY1962" s="52"/>
      <c r="BZ1962" s="52"/>
      <c r="CA1962" s="52"/>
      <c r="CB1962" s="52"/>
      <c r="CC1962" s="52"/>
      <c r="CD1962" s="52"/>
      <c r="CE1962" s="52"/>
      <c r="CF1962" s="52"/>
      <c r="CG1962" s="52"/>
      <c r="CH1962" s="52"/>
      <c r="CI1962" s="52"/>
      <c r="CJ1962" s="52"/>
      <c r="CK1962" s="52"/>
      <c r="CL1962" s="52"/>
      <c r="CM1962" s="52"/>
      <c r="CN1962" s="52"/>
      <c r="CO1962" s="52"/>
      <c r="CP1962" s="52"/>
      <c r="CQ1962" s="52"/>
      <c r="CR1962" s="52"/>
      <c r="CS1962" s="52"/>
      <c r="CT1962" s="52"/>
      <c r="CU1962" s="52"/>
      <c r="CV1962" s="52"/>
      <c r="CW1962" s="52"/>
      <c r="CX1962" s="52"/>
      <c r="CY1962" s="52"/>
      <c r="CZ1962" s="52"/>
      <c r="DA1962" s="52"/>
      <c r="DB1962" s="52"/>
      <c r="DC1962" s="52"/>
      <c r="DD1962" s="52"/>
      <c r="DE1962" s="52"/>
      <c r="DF1962" s="52"/>
      <c r="DG1962" s="52"/>
      <c r="DH1962" s="52"/>
      <c r="DI1962" s="52"/>
      <c r="DJ1962" s="52"/>
      <c r="DK1962" s="52"/>
      <c r="DL1962" s="52"/>
      <c r="DM1962" s="52"/>
      <c r="DN1962" s="52"/>
      <c r="DO1962" s="52"/>
      <c r="DP1962" s="52"/>
      <c r="DQ1962" s="52"/>
      <c r="DR1962" s="52"/>
      <c r="DS1962" s="52"/>
      <c r="DT1962" s="52"/>
      <c r="DU1962" s="52"/>
      <c r="DV1962" s="52"/>
      <c r="DW1962" s="52"/>
      <c r="DX1962" s="52"/>
      <c r="DY1962" s="52"/>
    </row>
    <row r="1963" spans="1:129" x14ac:dyDescent="0.25">
      <c r="A1963" s="52"/>
      <c r="B1963" s="52"/>
      <c r="C1963" s="52"/>
      <c r="D1963" s="52"/>
      <c r="E1963" s="52"/>
      <c r="F1963" s="52"/>
      <c r="G1963" s="52"/>
      <c r="H1963" s="52"/>
      <c r="I1963" s="52"/>
      <c r="J1963" s="103"/>
      <c r="K1963" s="55"/>
      <c r="L1963" s="52"/>
      <c r="M1963" s="55"/>
      <c r="N1963" s="52"/>
      <c r="O1963" s="52"/>
      <c r="P1963" s="95"/>
      <c r="Q1963" s="52"/>
      <c r="R1963" s="52"/>
      <c r="S1963" s="52"/>
      <c r="T1963" s="52"/>
      <c r="U1963" s="52"/>
      <c r="V1963" s="52"/>
      <c r="W1963" s="52"/>
      <c r="X1963" s="52"/>
      <c r="Y1963" s="52"/>
      <c r="Z1963" s="52"/>
      <c r="AA1963" s="52"/>
      <c r="AB1963" s="52"/>
      <c r="AC1963" s="52"/>
      <c r="AD1963" s="52"/>
      <c r="AE1963" s="52"/>
      <c r="AF1963" s="52"/>
      <c r="AG1963" s="52"/>
      <c r="AH1963" s="52"/>
      <c r="AI1963" s="52"/>
      <c r="AJ1963" s="52"/>
      <c r="AK1963" s="52"/>
      <c r="AL1963" s="52"/>
      <c r="AM1963" s="52"/>
      <c r="AN1963" s="52"/>
      <c r="AO1963" s="52"/>
      <c r="AP1963" s="52"/>
      <c r="AQ1963" s="52"/>
      <c r="AR1963" s="52"/>
      <c r="AS1963" s="52"/>
      <c r="AT1963" s="52"/>
      <c r="AU1963" s="52"/>
      <c r="AV1963" s="52"/>
      <c r="AW1963" s="52"/>
      <c r="AX1963" s="52"/>
      <c r="AY1963" s="52"/>
      <c r="AZ1963" s="52"/>
      <c r="BA1963" s="52"/>
      <c r="BB1963" s="52"/>
      <c r="BC1963" s="52"/>
      <c r="BD1963" s="52"/>
      <c r="BE1963" s="52"/>
      <c r="BF1963" s="52"/>
      <c r="BG1963" s="52"/>
      <c r="BH1963" s="52"/>
      <c r="BI1963" s="52"/>
      <c r="BJ1963" s="52"/>
      <c r="BK1963" s="52"/>
      <c r="BL1963" s="52"/>
      <c r="BM1963" s="52"/>
      <c r="BN1963" s="52"/>
      <c r="BO1963" s="52"/>
      <c r="BP1963" s="52"/>
      <c r="BQ1963" s="52"/>
      <c r="BR1963" s="52"/>
      <c r="BS1963" s="52"/>
      <c r="BT1963" s="52"/>
      <c r="BU1963" s="52"/>
      <c r="BV1963" s="52"/>
      <c r="BW1963" s="52"/>
      <c r="BX1963" s="52"/>
      <c r="BY1963" s="52"/>
      <c r="BZ1963" s="52"/>
      <c r="CA1963" s="52"/>
      <c r="CB1963" s="52"/>
      <c r="CC1963" s="52"/>
      <c r="CD1963" s="52"/>
      <c r="CE1963" s="52"/>
      <c r="CF1963" s="52"/>
      <c r="CG1963" s="52"/>
      <c r="CH1963" s="52"/>
      <c r="CI1963" s="52"/>
      <c r="CJ1963" s="52"/>
      <c r="CK1963" s="52"/>
      <c r="CL1963" s="52"/>
      <c r="CM1963" s="52"/>
      <c r="CN1963" s="52"/>
      <c r="CO1963" s="52"/>
      <c r="CP1963" s="52"/>
      <c r="CQ1963" s="52"/>
      <c r="CR1963" s="52"/>
      <c r="CS1963" s="52"/>
      <c r="CT1963" s="52"/>
      <c r="CU1963" s="52"/>
      <c r="CV1963" s="52"/>
      <c r="CW1963" s="52"/>
      <c r="CX1963" s="52"/>
      <c r="CY1963" s="52"/>
      <c r="CZ1963" s="52"/>
      <c r="DA1963" s="52"/>
      <c r="DB1963" s="52"/>
      <c r="DC1963" s="52"/>
      <c r="DD1963" s="52"/>
      <c r="DE1963" s="52"/>
      <c r="DF1963" s="52"/>
      <c r="DG1963" s="52"/>
      <c r="DH1963" s="52"/>
      <c r="DI1963" s="52"/>
      <c r="DJ1963" s="52"/>
      <c r="DK1963" s="52"/>
      <c r="DL1963" s="52"/>
      <c r="DM1963" s="52"/>
      <c r="DN1963" s="52"/>
      <c r="DO1963" s="52"/>
      <c r="DP1963" s="52"/>
      <c r="DQ1963" s="52"/>
      <c r="DR1963" s="52"/>
      <c r="DS1963" s="52"/>
      <c r="DT1963" s="52"/>
      <c r="DU1963" s="52"/>
      <c r="DV1963" s="52"/>
      <c r="DW1963" s="52"/>
      <c r="DX1963" s="52"/>
      <c r="DY1963" s="52"/>
    </row>
    <row r="1964" spans="1:129" x14ac:dyDescent="0.25">
      <c r="A1964" s="52"/>
      <c r="B1964" s="52"/>
      <c r="C1964" s="52"/>
      <c r="D1964" s="52"/>
      <c r="E1964" s="52"/>
      <c r="F1964" s="52"/>
      <c r="G1964" s="52"/>
      <c r="H1964" s="52"/>
      <c r="I1964" s="52"/>
      <c r="J1964" s="103"/>
      <c r="K1964" s="55"/>
      <c r="L1964" s="52"/>
      <c r="M1964" s="55"/>
      <c r="N1964" s="52"/>
      <c r="O1964" s="52"/>
      <c r="P1964" s="95"/>
      <c r="Q1964" s="52"/>
      <c r="R1964" s="52"/>
      <c r="S1964" s="52"/>
      <c r="T1964" s="52"/>
      <c r="U1964" s="52"/>
      <c r="V1964" s="52"/>
      <c r="W1964" s="52"/>
      <c r="X1964" s="52"/>
      <c r="Y1964" s="52"/>
      <c r="Z1964" s="52"/>
      <c r="AA1964" s="52"/>
      <c r="AB1964" s="52"/>
      <c r="AC1964" s="52"/>
      <c r="AD1964" s="52"/>
      <c r="AE1964" s="52"/>
      <c r="AF1964" s="52"/>
      <c r="AG1964" s="52"/>
      <c r="AH1964" s="52"/>
      <c r="AI1964" s="52"/>
      <c r="AJ1964" s="52"/>
      <c r="AK1964" s="52"/>
      <c r="AL1964" s="52"/>
      <c r="AM1964" s="52"/>
      <c r="AN1964" s="52"/>
      <c r="AO1964" s="52"/>
      <c r="AP1964" s="52"/>
      <c r="AQ1964" s="52"/>
      <c r="AR1964" s="52"/>
      <c r="AS1964" s="52"/>
      <c r="AT1964" s="52"/>
      <c r="AU1964" s="52"/>
      <c r="AV1964" s="52"/>
      <c r="AW1964" s="52"/>
      <c r="AX1964" s="52"/>
      <c r="AY1964" s="52"/>
      <c r="AZ1964" s="52"/>
      <c r="BA1964" s="52"/>
      <c r="BB1964" s="52"/>
      <c r="BC1964" s="52"/>
      <c r="BD1964" s="52"/>
      <c r="BE1964" s="52"/>
      <c r="BF1964" s="52"/>
      <c r="BG1964" s="52"/>
      <c r="BH1964" s="52"/>
      <c r="BI1964" s="52"/>
      <c r="BJ1964" s="52"/>
      <c r="BK1964" s="52"/>
      <c r="BL1964" s="52"/>
      <c r="BM1964" s="52"/>
      <c r="BN1964" s="52"/>
      <c r="BO1964" s="52"/>
      <c r="BP1964" s="52"/>
      <c r="BQ1964" s="52"/>
      <c r="BR1964" s="52"/>
      <c r="BS1964" s="52"/>
      <c r="BT1964" s="52"/>
      <c r="BU1964" s="52"/>
      <c r="BV1964" s="52"/>
      <c r="BW1964" s="52"/>
      <c r="BX1964" s="52"/>
      <c r="BY1964" s="52"/>
      <c r="BZ1964" s="52"/>
      <c r="CA1964" s="52"/>
      <c r="CB1964" s="52"/>
      <c r="CC1964" s="52"/>
      <c r="CD1964" s="52"/>
      <c r="CE1964" s="52"/>
      <c r="CF1964" s="52"/>
      <c r="CG1964" s="52"/>
      <c r="CH1964" s="52"/>
      <c r="CI1964" s="52"/>
      <c r="CJ1964" s="52"/>
      <c r="CK1964" s="52"/>
      <c r="CL1964" s="52"/>
      <c r="CM1964" s="52"/>
      <c r="CN1964" s="52"/>
      <c r="CO1964" s="52"/>
      <c r="CP1964" s="52"/>
      <c r="CQ1964" s="52"/>
      <c r="CR1964" s="52"/>
      <c r="CS1964" s="52"/>
      <c r="CT1964" s="52"/>
      <c r="CU1964" s="52"/>
      <c r="CV1964" s="52"/>
      <c r="CW1964" s="52"/>
      <c r="CX1964" s="52"/>
      <c r="CY1964" s="52"/>
      <c r="CZ1964" s="52"/>
      <c r="DA1964" s="52"/>
      <c r="DB1964" s="52"/>
      <c r="DC1964" s="52"/>
      <c r="DD1964" s="52"/>
      <c r="DE1964" s="52"/>
      <c r="DF1964" s="52"/>
      <c r="DG1964" s="52"/>
      <c r="DH1964" s="52"/>
      <c r="DI1964" s="52"/>
      <c r="DJ1964" s="52"/>
      <c r="DK1964" s="52"/>
      <c r="DL1964" s="52"/>
      <c r="DM1964" s="52"/>
      <c r="DN1964" s="52"/>
      <c r="DO1964" s="52"/>
      <c r="DP1964" s="52"/>
      <c r="DQ1964" s="52"/>
      <c r="DR1964" s="52"/>
      <c r="DS1964" s="52"/>
      <c r="DT1964" s="52"/>
      <c r="DU1964" s="52"/>
      <c r="DV1964" s="52"/>
      <c r="DW1964" s="52"/>
      <c r="DX1964" s="52"/>
      <c r="DY1964" s="52"/>
    </row>
    <row r="1965" spans="1:129" x14ac:dyDescent="0.25">
      <c r="A1965" s="52"/>
      <c r="B1965" s="52"/>
      <c r="C1965" s="52"/>
      <c r="D1965" s="52"/>
      <c r="E1965" s="52"/>
      <c r="F1965" s="52"/>
      <c r="G1965" s="52"/>
      <c r="H1965" s="52"/>
      <c r="I1965" s="52"/>
      <c r="J1965" s="103"/>
      <c r="K1965" s="55"/>
      <c r="L1965" s="52"/>
      <c r="M1965" s="55"/>
      <c r="N1965" s="52"/>
      <c r="O1965" s="52"/>
      <c r="P1965" s="95"/>
      <c r="Q1965" s="52"/>
      <c r="R1965" s="52"/>
      <c r="S1965" s="52"/>
      <c r="T1965" s="52"/>
      <c r="U1965" s="52"/>
      <c r="V1965" s="52"/>
      <c r="W1965" s="52"/>
      <c r="X1965" s="52"/>
      <c r="Y1965" s="52"/>
      <c r="Z1965" s="52"/>
      <c r="AA1965" s="52"/>
      <c r="AB1965" s="52"/>
      <c r="AC1965" s="52"/>
      <c r="AD1965" s="52"/>
      <c r="AE1965" s="52"/>
      <c r="AF1965" s="52"/>
      <c r="AG1965" s="52"/>
      <c r="AH1965" s="52"/>
      <c r="AI1965" s="52"/>
      <c r="AJ1965" s="52"/>
      <c r="AK1965" s="52"/>
      <c r="AL1965" s="52"/>
      <c r="AM1965" s="52"/>
      <c r="AN1965" s="52"/>
      <c r="AO1965" s="52"/>
      <c r="AP1965" s="52"/>
      <c r="AQ1965" s="52"/>
      <c r="AR1965" s="52"/>
      <c r="AS1965" s="52"/>
      <c r="AT1965" s="52"/>
      <c r="AU1965" s="52"/>
      <c r="AV1965" s="52"/>
      <c r="AW1965" s="52"/>
      <c r="AX1965" s="52"/>
      <c r="AY1965" s="52"/>
      <c r="AZ1965" s="52"/>
      <c r="BA1965" s="52"/>
      <c r="BB1965" s="52"/>
      <c r="BC1965" s="52"/>
      <c r="BD1965" s="52"/>
      <c r="BE1965" s="52"/>
      <c r="BF1965" s="52"/>
      <c r="BG1965" s="52"/>
      <c r="BH1965" s="52"/>
      <c r="BI1965" s="52"/>
      <c r="BJ1965" s="52"/>
      <c r="BK1965" s="52"/>
      <c r="BL1965" s="52"/>
      <c r="BM1965" s="52"/>
      <c r="BN1965" s="52"/>
      <c r="BO1965" s="52"/>
      <c r="BP1965" s="52"/>
      <c r="BQ1965" s="52"/>
      <c r="BR1965" s="52"/>
      <c r="BS1965" s="52"/>
      <c r="BT1965" s="52"/>
      <c r="BU1965" s="52"/>
      <c r="BV1965" s="52"/>
      <c r="BW1965" s="52"/>
      <c r="BX1965" s="52"/>
      <c r="BY1965" s="52"/>
      <c r="BZ1965" s="52"/>
      <c r="CA1965" s="52"/>
      <c r="CB1965" s="52"/>
      <c r="CC1965" s="52"/>
      <c r="CD1965" s="52"/>
      <c r="CE1965" s="52"/>
      <c r="CF1965" s="52"/>
      <c r="CG1965" s="52"/>
      <c r="CH1965" s="52"/>
      <c r="CI1965" s="52"/>
      <c r="CJ1965" s="52"/>
      <c r="CK1965" s="52"/>
      <c r="CL1965" s="52"/>
      <c r="CM1965" s="52"/>
      <c r="CN1965" s="52"/>
      <c r="CO1965" s="52"/>
      <c r="CP1965" s="52"/>
      <c r="CQ1965" s="52"/>
      <c r="CR1965" s="52"/>
      <c r="CS1965" s="52"/>
      <c r="CT1965" s="52"/>
      <c r="CU1965" s="52"/>
      <c r="CV1965" s="52"/>
      <c r="CW1965" s="52"/>
      <c r="CX1965" s="52"/>
      <c r="CY1965" s="52"/>
      <c r="CZ1965" s="52"/>
      <c r="DA1965" s="52"/>
      <c r="DB1965" s="52"/>
      <c r="DC1965" s="52"/>
      <c r="DD1965" s="52"/>
      <c r="DE1965" s="52"/>
      <c r="DF1965" s="52"/>
      <c r="DG1965" s="52"/>
      <c r="DH1965" s="52"/>
      <c r="DI1965" s="52"/>
      <c r="DJ1965" s="52"/>
      <c r="DK1965" s="52"/>
      <c r="DL1965" s="52"/>
      <c r="DM1965" s="52"/>
      <c r="DN1965" s="52"/>
      <c r="DO1965" s="52"/>
      <c r="DP1965" s="52"/>
      <c r="DQ1965" s="52"/>
      <c r="DR1965" s="52"/>
      <c r="DS1965" s="52"/>
      <c r="DT1965" s="52"/>
      <c r="DU1965" s="52"/>
      <c r="DV1965" s="52"/>
      <c r="DW1965" s="52"/>
      <c r="DX1965" s="52"/>
      <c r="DY1965" s="52"/>
    </row>
    <row r="1966" spans="1:129" x14ac:dyDescent="0.25">
      <c r="A1966" s="52"/>
      <c r="B1966" s="52"/>
      <c r="C1966" s="52"/>
      <c r="D1966" s="52"/>
      <c r="E1966" s="52"/>
      <c r="F1966" s="52"/>
      <c r="G1966" s="52"/>
      <c r="H1966" s="52"/>
      <c r="I1966" s="52"/>
      <c r="J1966" s="103"/>
      <c r="K1966" s="55"/>
      <c r="L1966" s="52"/>
      <c r="M1966" s="55"/>
      <c r="N1966" s="52"/>
      <c r="O1966" s="52"/>
      <c r="P1966" s="95"/>
      <c r="Q1966" s="52"/>
      <c r="R1966" s="52"/>
      <c r="S1966" s="52"/>
      <c r="T1966" s="52"/>
      <c r="U1966" s="52"/>
      <c r="V1966" s="52"/>
      <c r="W1966" s="52"/>
      <c r="X1966" s="52"/>
      <c r="Y1966" s="52"/>
      <c r="Z1966" s="52"/>
      <c r="AA1966" s="52"/>
      <c r="AB1966" s="52"/>
      <c r="AC1966" s="52"/>
      <c r="AD1966" s="52"/>
      <c r="AE1966" s="52"/>
      <c r="AF1966" s="52"/>
      <c r="AG1966" s="52"/>
      <c r="AH1966" s="52"/>
      <c r="AI1966" s="52"/>
      <c r="AJ1966" s="52"/>
      <c r="AK1966" s="52"/>
      <c r="AL1966" s="52"/>
      <c r="AM1966" s="52"/>
      <c r="AN1966" s="52"/>
      <c r="AO1966" s="52"/>
      <c r="AP1966" s="52"/>
      <c r="AQ1966" s="52"/>
      <c r="AR1966" s="52"/>
      <c r="AS1966" s="52"/>
      <c r="AT1966" s="52"/>
      <c r="AU1966" s="52"/>
      <c r="AV1966" s="52"/>
      <c r="AW1966" s="52"/>
      <c r="AX1966" s="52"/>
      <c r="AY1966" s="52"/>
      <c r="AZ1966" s="52"/>
      <c r="BA1966" s="52"/>
      <c r="BB1966" s="52"/>
      <c r="BC1966" s="52"/>
      <c r="BD1966" s="52"/>
      <c r="BE1966" s="52"/>
      <c r="BF1966" s="52"/>
      <c r="BG1966" s="52"/>
      <c r="BH1966" s="52"/>
      <c r="BI1966" s="52"/>
      <c r="BJ1966" s="52"/>
      <c r="BK1966" s="52"/>
      <c r="BL1966" s="52"/>
      <c r="BM1966" s="52"/>
      <c r="BN1966" s="52"/>
      <c r="BO1966" s="52"/>
      <c r="BP1966" s="52"/>
      <c r="BQ1966" s="52"/>
      <c r="BR1966" s="52"/>
      <c r="BS1966" s="52"/>
      <c r="BT1966" s="52"/>
      <c r="BU1966" s="52"/>
      <c r="BV1966" s="52"/>
      <c r="BW1966" s="52"/>
      <c r="BX1966" s="52"/>
      <c r="BY1966" s="52"/>
      <c r="BZ1966" s="52"/>
      <c r="CA1966" s="52"/>
      <c r="CB1966" s="52"/>
      <c r="CC1966" s="52"/>
      <c r="CD1966" s="52"/>
      <c r="CE1966" s="52"/>
      <c r="CF1966" s="52"/>
      <c r="CG1966" s="52"/>
      <c r="CH1966" s="52"/>
      <c r="CI1966" s="52"/>
      <c r="CJ1966" s="52"/>
      <c r="CK1966" s="52"/>
      <c r="CL1966" s="52"/>
      <c r="CM1966" s="52"/>
      <c r="CN1966" s="52"/>
      <c r="CO1966" s="52"/>
      <c r="CP1966" s="52"/>
      <c r="CQ1966" s="52"/>
      <c r="CR1966" s="52"/>
      <c r="CS1966" s="52"/>
      <c r="CT1966" s="52"/>
      <c r="CU1966" s="52"/>
      <c r="CV1966" s="52"/>
      <c r="CW1966" s="52"/>
      <c r="CX1966" s="52"/>
      <c r="CY1966" s="52"/>
      <c r="CZ1966" s="52"/>
      <c r="DA1966" s="52"/>
      <c r="DB1966" s="52"/>
      <c r="DC1966" s="52"/>
      <c r="DD1966" s="52"/>
      <c r="DE1966" s="52"/>
      <c r="DF1966" s="52"/>
      <c r="DG1966" s="52"/>
      <c r="DH1966" s="52"/>
      <c r="DI1966" s="52"/>
      <c r="DJ1966" s="52"/>
      <c r="DK1966" s="52"/>
      <c r="DL1966" s="52"/>
      <c r="DM1966" s="52"/>
      <c r="DN1966" s="52"/>
      <c r="DO1966" s="52"/>
      <c r="DP1966" s="52"/>
      <c r="DQ1966" s="52"/>
      <c r="DR1966" s="52"/>
      <c r="DS1966" s="52"/>
      <c r="DT1966" s="52"/>
      <c r="DU1966" s="52"/>
      <c r="DV1966" s="52"/>
      <c r="DW1966" s="52"/>
      <c r="DX1966" s="52"/>
      <c r="DY1966" s="52"/>
    </row>
    <row r="1967" spans="1:129" x14ac:dyDescent="0.25">
      <c r="A1967" s="52"/>
      <c r="B1967" s="52"/>
      <c r="C1967" s="52"/>
      <c r="D1967" s="52"/>
      <c r="E1967" s="52"/>
      <c r="F1967" s="52"/>
      <c r="G1967" s="52"/>
      <c r="H1967" s="52"/>
      <c r="I1967" s="52"/>
      <c r="J1967" s="103"/>
      <c r="K1967" s="55"/>
      <c r="L1967" s="52"/>
      <c r="M1967" s="55"/>
      <c r="N1967" s="52"/>
      <c r="O1967" s="52"/>
      <c r="P1967" s="95"/>
      <c r="Q1967" s="52"/>
      <c r="R1967" s="52"/>
      <c r="S1967" s="52"/>
      <c r="T1967" s="52"/>
      <c r="U1967" s="52"/>
      <c r="V1967" s="52"/>
      <c r="W1967" s="52"/>
      <c r="X1967" s="52"/>
      <c r="Y1967" s="52"/>
      <c r="Z1967" s="52"/>
      <c r="AA1967" s="52"/>
      <c r="AB1967" s="52"/>
      <c r="AC1967" s="52"/>
      <c r="AD1967" s="52"/>
      <c r="AE1967" s="52"/>
      <c r="AF1967" s="52"/>
      <c r="AG1967" s="52"/>
      <c r="AH1967" s="52"/>
      <c r="AI1967" s="52"/>
      <c r="AJ1967" s="52"/>
      <c r="AK1967" s="52"/>
      <c r="AL1967" s="52"/>
      <c r="AM1967" s="52"/>
      <c r="AN1967" s="52"/>
      <c r="AO1967" s="52"/>
      <c r="AP1967" s="52"/>
      <c r="AQ1967" s="52"/>
      <c r="AR1967" s="52"/>
      <c r="AS1967" s="52"/>
      <c r="AT1967" s="52"/>
      <c r="AU1967" s="52"/>
      <c r="AV1967" s="52"/>
      <c r="AW1967" s="52"/>
      <c r="AX1967" s="52"/>
      <c r="AY1967" s="52"/>
      <c r="AZ1967" s="52"/>
      <c r="BA1967" s="52"/>
      <c r="BB1967" s="52"/>
      <c r="BC1967" s="52"/>
      <c r="BD1967" s="52"/>
      <c r="BE1967" s="52"/>
      <c r="BF1967" s="52"/>
      <c r="BG1967" s="52"/>
      <c r="BH1967" s="52"/>
      <c r="BI1967" s="52"/>
      <c r="BJ1967" s="52"/>
      <c r="BK1967" s="52"/>
      <c r="BL1967" s="52"/>
      <c r="BM1967" s="52"/>
      <c r="BN1967" s="52"/>
      <c r="BO1967" s="52"/>
      <c r="BP1967" s="52"/>
      <c r="BQ1967" s="52"/>
      <c r="BR1967" s="52"/>
      <c r="BS1967" s="52"/>
      <c r="BT1967" s="52"/>
      <c r="BU1967" s="52"/>
      <c r="BV1967" s="52"/>
      <c r="BW1967" s="52"/>
      <c r="BX1967" s="52"/>
      <c r="BY1967" s="52"/>
      <c r="BZ1967" s="52"/>
      <c r="CA1967" s="52"/>
      <c r="CB1967" s="52"/>
      <c r="CC1967" s="52"/>
      <c r="CD1967" s="52"/>
      <c r="CE1967" s="52"/>
      <c r="CF1967" s="52"/>
      <c r="CG1967" s="52"/>
      <c r="CH1967" s="52"/>
      <c r="CI1967" s="52"/>
      <c r="CJ1967" s="52"/>
      <c r="CK1967" s="52"/>
      <c r="CL1967" s="52"/>
      <c r="CM1967" s="52"/>
      <c r="CN1967" s="52"/>
      <c r="CO1967" s="52"/>
      <c r="CP1967" s="52"/>
      <c r="CQ1967" s="52"/>
      <c r="CR1967" s="52"/>
      <c r="CS1967" s="52"/>
      <c r="CT1967" s="52"/>
      <c r="CU1967" s="52"/>
      <c r="CV1967" s="52"/>
      <c r="CW1967" s="52"/>
      <c r="CX1967" s="52"/>
      <c r="CY1967" s="52"/>
      <c r="CZ1967" s="52"/>
      <c r="DA1967" s="52"/>
      <c r="DB1967" s="52"/>
      <c r="DC1967" s="52"/>
      <c r="DD1967" s="52"/>
      <c r="DE1967" s="52"/>
      <c r="DF1967" s="52"/>
      <c r="DG1967" s="52"/>
      <c r="DH1967" s="52"/>
      <c r="DI1967" s="52"/>
      <c r="DJ1967" s="52"/>
      <c r="DK1967" s="52"/>
      <c r="DL1967" s="52"/>
      <c r="DM1967" s="52"/>
      <c r="DN1967" s="52"/>
      <c r="DO1967" s="52"/>
      <c r="DP1967" s="52"/>
      <c r="DQ1967" s="52"/>
      <c r="DR1967" s="52"/>
      <c r="DS1967" s="52"/>
      <c r="DT1967" s="52"/>
      <c r="DU1967" s="52"/>
      <c r="DV1967" s="52"/>
      <c r="DW1967" s="52"/>
      <c r="DX1967" s="52"/>
      <c r="DY1967" s="52"/>
    </row>
    <row r="1968" spans="1:129" x14ac:dyDescent="0.25">
      <c r="A1968" s="52"/>
      <c r="B1968" s="52"/>
      <c r="C1968" s="52"/>
      <c r="D1968" s="52"/>
      <c r="E1968" s="52"/>
      <c r="F1968" s="52"/>
      <c r="G1968" s="52"/>
      <c r="H1968" s="52"/>
      <c r="I1968" s="52"/>
      <c r="J1968" s="103"/>
      <c r="K1968" s="55"/>
      <c r="L1968" s="52"/>
      <c r="M1968" s="55"/>
      <c r="N1968" s="52"/>
      <c r="O1968" s="52"/>
      <c r="P1968" s="95"/>
      <c r="Q1968" s="52"/>
      <c r="R1968" s="52"/>
      <c r="S1968" s="52"/>
      <c r="T1968" s="52"/>
      <c r="U1968" s="52"/>
      <c r="V1968" s="52"/>
      <c r="W1968" s="52"/>
      <c r="X1968" s="52"/>
      <c r="Y1968" s="52"/>
      <c r="Z1968" s="52"/>
      <c r="AA1968" s="52"/>
      <c r="AB1968" s="52"/>
      <c r="AC1968" s="52"/>
      <c r="AD1968" s="52"/>
      <c r="AE1968" s="52"/>
      <c r="AF1968" s="52"/>
      <c r="AG1968" s="52"/>
      <c r="AH1968" s="52"/>
      <c r="AI1968" s="52"/>
      <c r="AJ1968" s="52"/>
      <c r="AK1968" s="52"/>
      <c r="AL1968" s="52"/>
      <c r="AM1968" s="52"/>
      <c r="AN1968" s="52"/>
      <c r="AO1968" s="52"/>
      <c r="AP1968" s="52"/>
      <c r="AQ1968" s="52"/>
      <c r="AR1968" s="52"/>
      <c r="AS1968" s="52"/>
      <c r="AT1968" s="52"/>
      <c r="AU1968" s="52"/>
      <c r="AV1968" s="52"/>
      <c r="AW1968" s="52"/>
      <c r="AX1968" s="52"/>
      <c r="AY1968" s="52"/>
      <c r="AZ1968" s="52"/>
      <c r="BA1968" s="52"/>
      <c r="BB1968" s="52"/>
      <c r="BC1968" s="52"/>
      <c r="BD1968" s="52"/>
      <c r="BE1968" s="52"/>
      <c r="BF1968" s="52"/>
      <c r="BG1968" s="52"/>
      <c r="BH1968" s="52"/>
      <c r="BI1968" s="52"/>
      <c r="BJ1968" s="52"/>
      <c r="BK1968" s="52"/>
      <c r="BL1968" s="52"/>
      <c r="BM1968" s="52"/>
      <c r="BN1968" s="52"/>
      <c r="BO1968" s="52"/>
      <c r="BP1968" s="52"/>
      <c r="BQ1968" s="52"/>
      <c r="BR1968" s="52"/>
      <c r="BS1968" s="52"/>
      <c r="BT1968" s="52"/>
      <c r="BU1968" s="52"/>
      <c r="BV1968" s="52"/>
      <c r="BW1968" s="52"/>
      <c r="BX1968" s="52"/>
      <c r="BY1968" s="52"/>
      <c r="BZ1968" s="52"/>
      <c r="CA1968" s="52"/>
      <c r="CB1968" s="52"/>
      <c r="CC1968" s="52"/>
      <c r="CD1968" s="52"/>
      <c r="CE1968" s="52"/>
      <c r="CF1968" s="52"/>
      <c r="CG1968" s="52"/>
      <c r="CH1968" s="52"/>
      <c r="CI1968" s="52"/>
      <c r="CJ1968" s="52"/>
      <c r="CK1968" s="52"/>
      <c r="CL1968" s="52"/>
      <c r="CM1968" s="52"/>
      <c r="CN1968" s="52"/>
      <c r="CO1968" s="52"/>
      <c r="CP1968" s="52"/>
      <c r="CQ1968" s="52"/>
      <c r="CR1968" s="52"/>
      <c r="CS1968" s="52"/>
      <c r="CT1968" s="52"/>
      <c r="CU1968" s="52"/>
      <c r="CV1968" s="52"/>
      <c r="CW1968" s="52"/>
      <c r="CX1968" s="52"/>
      <c r="CY1968" s="52"/>
      <c r="CZ1968" s="52"/>
      <c r="DA1968" s="52"/>
      <c r="DB1968" s="52"/>
      <c r="DC1968" s="52"/>
      <c r="DD1968" s="52"/>
      <c r="DE1968" s="52"/>
      <c r="DF1968" s="52"/>
      <c r="DG1968" s="52"/>
      <c r="DH1968" s="52"/>
      <c r="DI1968" s="52"/>
      <c r="DJ1968" s="52"/>
      <c r="DK1968" s="52"/>
      <c r="DL1968" s="52"/>
      <c r="DM1968" s="52"/>
      <c r="DN1968" s="52"/>
      <c r="DO1968" s="52"/>
      <c r="DP1968" s="52"/>
      <c r="DQ1968" s="52"/>
      <c r="DR1968" s="52"/>
      <c r="DS1968" s="52"/>
      <c r="DT1968" s="52"/>
      <c r="DU1968" s="52"/>
      <c r="DV1968" s="52"/>
      <c r="DW1968" s="52"/>
      <c r="DX1968" s="52"/>
      <c r="DY1968" s="52"/>
    </row>
    <row r="1969" spans="1:129" x14ac:dyDescent="0.25">
      <c r="A1969" s="52"/>
      <c r="B1969" s="52"/>
      <c r="C1969" s="52"/>
      <c r="D1969" s="52"/>
      <c r="E1969" s="52"/>
      <c r="F1969" s="52"/>
      <c r="G1969" s="52"/>
      <c r="H1969" s="52"/>
      <c r="I1969" s="52"/>
      <c r="J1969" s="103"/>
      <c r="K1969" s="55"/>
      <c r="L1969" s="52"/>
      <c r="M1969" s="55"/>
      <c r="N1969" s="52"/>
      <c r="O1969" s="52"/>
      <c r="P1969" s="95"/>
      <c r="Q1969" s="52"/>
      <c r="R1969" s="52"/>
      <c r="S1969" s="52"/>
      <c r="T1969" s="52"/>
      <c r="U1969" s="52"/>
      <c r="V1969" s="52"/>
      <c r="W1969" s="52"/>
      <c r="X1969" s="52"/>
      <c r="Y1969" s="52"/>
      <c r="Z1969" s="52"/>
      <c r="AA1969" s="52"/>
      <c r="AB1969" s="52"/>
      <c r="AC1969" s="52"/>
      <c r="AD1969" s="52"/>
      <c r="AE1969" s="52"/>
      <c r="AF1969" s="52"/>
      <c r="AG1969" s="52"/>
      <c r="AH1969" s="52"/>
      <c r="AI1969" s="52"/>
      <c r="AJ1969" s="52"/>
      <c r="AK1969" s="52"/>
      <c r="AL1969" s="52"/>
      <c r="AM1969" s="52"/>
      <c r="AN1969" s="52"/>
      <c r="AO1969" s="52"/>
      <c r="AP1969" s="52"/>
      <c r="AQ1969" s="52"/>
      <c r="AR1969" s="52"/>
      <c r="AS1969" s="52"/>
      <c r="AT1969" s="52"/>
      <c r="AU1969" s="52"/>
      <c r="AV1969" s="52"/>
      <c r="AW1969" s="52"/>
      <c r="AX1969" s="52"/>
      <c r="AY1969" s="52"/>
      <c r="AZ1969" s="52"/>
      <c r="BA1969" s="52"/>
      <c r="BB1969" s="52"/>
      <c r="BC1969" s="52"/>
      <c r="BD1969" s="52"/>
      <c r="BE1969" s="52"/>
      <c r="BF1969" s="52"/>
      <c r="BG1969" s="52"/>
      <c r="BH1969" s="52"/>
      <c r="BI1969" s="52"/>
      <c r="BJ1969" s="52"/>
      <c r="BK1969" s="52"/>
      <c r="BL1969" s="52"/>
      <c r="BM1969" s="52"/>
      <c r="BN1969" s="52"/>
      <c r="BO1969" s="52"/>
      <c r="BP1969" s="52"/>
      <c r="BQ1969" s="52"/>
      <c r="BR1969" s="52"/>
      <c r="BS1969" s="52"/>
      <c r="BT1969" s="52"/>
      <c r="BU1969" s="52"/>
      <c r="BV1969" s="52"/>
      <c r="BW1969" s="52"/>
      <c r="BX1969" s="52"/>
      <c r="BY1969" s="52"/>
      <c r="BZ1969" s="52"/>
      <c r="CA1969" s="52"/>
      <c r="CB1969" s="52"/>
      <c r="CC1969" s="52"/>
      <c r="CD1969" s="52"/>
      <c r="CE1969" s="52"/>
      <c r="CF1969" s="52"/>
      <c r="CG1969" s="52"/>
      <c r="CH1969" s="52"/>
      <c r="CI1969" s="52"/>
      <c r="CJ1969" s="52"/>
      <c r="CK1969" s="52"/>
      <c r="CL1969" s="52"/>
      <c r="CM1969" s="52"/>
      <c r="CN1969" s="52"/>
      <c r="CO1969" s="52"/>
      <c r="CP1969" s="52"/>
      <c r="CQ1969" s="52"/>
      <c r="CR1969" s="52"/>
      <c r="CS1969" s="52"/>
      <c r="CT1969" s="52"/>
      <c r="CU1969" s="52"/>
      <c r="CV1969" s="52"/>
      <c r="CW1969" s="52"/>
      <c r="CX1969" s="52"/>
      <c r="CY1969" s="52"/>
      <c r="CZ1969" s="52"/>
      <c r="DA1969" s="52"/>
      <c r="DB1969" s="52"/>
      <c r="DC1969" s="52"/>
      <c r="DD1969" s="52"/>
      <c r="DE1969" s="52"/>
      <c r="DF1969" s="52"/>
      <c r="DG1969" s="52"/>
      <c r="DH1969" s="52"/>
      <c r="DI1969" s="52"/>
      <c r="DJ1969" s="52"/>
      <c r="DK1969" s="52"/>
      <c r="DL1969" s="52"/>
      <c r="DM1969" s="52"/>
      <c r="DN1969" s="52"/>
      <c r="DO1969" s="52"/>
      <c r="DP1969" s="52"/>
      <c r="DQ1969" s="52"/>
      <c r="DR1969" s="52"/>
      <c r="DS1969" s="52"/>
      <c r="DT1969" s="52"/>
      <c r="DU1969" s="52"/>
      <c r="DV1969" s="52"/>
      <c r="DW1969" s="52"/>
      <c r="DX1969" s="52"/>
      <c r="DY1969" s="52"/>
    </row>
    <row r="1970" spans="1:129" x14ac:dyDescent="0.25">
      <c r="A1970" s="52"/>
      <c r="B1970" s="52"/>
      <c r="C1970" s="52"/>
      <c r="D1970" s="52"/>
      <c r="E1970" s="52"/>
      <c r="F1970" s="52"/>
      <c r="G1970" s="52"/>
      <c r="H1970" s="52"/>
      <c r="I1970" s="52"/>
      <c r="J1970" s="103"/>
      <c r="K1970" s="55"/>
      <c r="L1970" s="52"/>
      <c r="M1970" s="55"/>
      <c r="N1970" s="52"/>
      <c r="O1970" s="52"/>
      <c r="P1970" s="95"/>
      <c r="Q1970" s="52"/>
      <c r="R1970" s="52"/>
      <c r="S1970" s="52"/>
      <c r="T1970" s="52"/>
      <c r="U1970" s="52"/>
      <c r="V1970" s="52"/>
      <c r="W1970" s="52"/>
      <c r="X1970" s="52"/>
      <c r="Y1970" s="52"/>
      <c r="Z1970" s="52"/>
      <c r="AA1970" s="52"/>
      <c r="AB1970" s="52"/>
      <c r="AC1970" s="52"/>
      <c r="AD1970" s="52"/>
      <c r="AE1970" s="52"/>
      <c r="AF1970" s="52"/>
      <c r="AG1970" s="52"/>
      <c r="AH1970" s="52"/>
      <c r="AI1970" s="52"/>
      <c r="AJ1970" s="52"/>
      <c r="AK1970" s="52"/>
      <c r="AL1970" s="52"/>
      <c r="AM1970" s="52"/>
      <c r="AN1970" s="52"/>
      <c r="AO1970" s="52"/>
      <c r="AP1970" s="52"/>
      <c r="AQ1970" s="52"/>
      <c r="AR1970" s="52"/>
      <c r="AS1970" s="52"/>
      <c r="AT1970" s="52"/>
      <c r="AU1970" s="52"/>
      <c r="AV1970" s="52"/>
      <c r="AW1970" s="52"/>
      <c r="AX1970" s="52"/>
      <c r="AY1970" s="52"/>
      <c r="AZ1970" s="52"/>
      <c r="BA1970" s="52"/>
      <c r="BB1970" s="52"/>
      <c r="BC1970" s="52"/>
      <c r="BD1970" s="52"/>
      <c r="BE1970" s="52"/>
      <c r="BF1970" s="52"/>
      <c r="BG1970" s="52"/>
      <c r="BH1970" s="52"/>
      <c r="BI1970" s="52"/>
      <c r="BJ1970" s="52"/>
      <c r="BK1970" s="52"/>
      <c r="BL1970" s="52"/>
      <c r="BM1970" s="52"/>
      <c r="BN1970" s="52"/>
      <c r="BO1970" s="52"/>
      <c r="BP1970" s="52"/>
      <c r="BQ1970" s="52"/>
      <c r="BR1970" s="52"/>
      <c r="BS1970" s="52"/>
      <c r="BT1970" s="52"/>
      <c r="BU1970" s="52"/>
      <c r="BV1970" s="52"/>
      <c r="BW1970" s="52"/>
      <c r="BX1970" s="52"/>
      <c r="BY1970" s="52"/>
      <c r="BZ1970" s="52"/>
      <c r="CA1970" s="52"/>
      <c r="CB1970" s="52"/>
      <c r="CC1970" s="52"/>
      <c r="CD1970" s="52"/>
      <c r="CE1970" s="52"/>
      <c r="CF1970" s="52"/>
      <c r="CG1970" s="52"/>
      <c r="CH1970" s="52"/>
      <c r="CI1970" s="52"/>
      <c r="CJ1970" s="52"/>
      <c r="CK1970" s="52"/>
      <c r="CL1970" s="52"/>
      <c r="CM1970" s="52"/>
      <c r="CN1970" s="52"/>
      <c r="CO1970" s="52"/>
      <c r="CP1970" s="52"/>
      <c r="CQ1970" s="52"/>
      <c r="CR1970" s="52"/>
      <c r="CS1970" s="52"/>
      <c r="CT1970" s="52"/>
      <c r="CU1970" s="52"/>
      <c r="CV1970" s="52"/>
      <c r="CW1970" s="52"/>
      <c r="CX1970" s="52"/>
      <c r="CY1970" s="52"/>
      <c r="CZ1970" s="52"/>
      <c r="DA1970" s="52"/>
      <c r="DB1970" s="52"/>
      <c r="DC1970" s="52"/>
      <c r="DD1970" s="52"/>
      <c r="DE1970" s="52"/>
      <c r="DF1970" s="52"/>
      <c r="DG1970" s="52"/>
      <c r="DH1970" s="52"/>
      <c r="DI1970" s="52"/>
      <c r="DJ1970" s="52"/>
      <c r="DK1970" s="52"/>
      <c r="DL1970" s="52"/>
      <c r="DM1970" s="52"/>
      <c r="DN1970" s="52"/>
      <c r="DO1970" s="52"/>
      <c r="DP1970" s="52"/>
      <c r="DQ1970" s="52"/>
      <c r="DR1970" s="52"/>
      <c r="DS1970" s="52"/>
      <c r="DT1970" s="52"/>
      <c r="DU1970" s="52"/>
      <c r="DV1970" s="52"/>
      <c r="DW1970" s="52"/>
      <c r="DX1970" s="52"/>
      <c r="DY1970" s="52"/>
    </row>
    <row r="1971" spans="1:129" x14ac:dyDescent="0.25">
      <c r="A1971" s="52"/>
      <c r="B1971" s="52"/>
      <c r="C1971" s="52"/>
      <c r="D1971" s="52"/>
      <c r="E1971" s="52"/>
      <c r="F1971" s="52"/>
      <c r="G1971" s="52"/>
      <c r="H1971" s="52"/>
      <c r="I1971" s="52"/>
      <c r="J1971" s="103"/>
      <c r="K1971" s="55"/>
      <c r="L1971" s="52"/>
      <c r="M1971" s="55"/>
      <c r="N1971" s="52"/>
      <c r="O1971" s="52"/>
      <c r="P1971" s="95"/>
      <c r="Q1971" s="52"/>
      <c r="R1971" s="52"/>
      <c r="S1971" s="52"/>
      <c r="T1971" s="52"/>
      <c r="U1971" s="52"/>
      <c r="V1971" s="52"/>
      <c r="W1971" s="52"/>
      <c r="X1971" s="52"/>
      <c r="Y1971" s="52"/>
      <c r="Z1971" s="52"/>
      <c r="AA1971" s="52"/>
      <c r="AB1971" s="52"/>
      <c r="AC1971" s="52"/>
      <c r="AD1971" s="52"/>
      <c r="AE1971" s="52"/>
      <c r="AF1971" s="52"/>
      <c r="AG1971" s="52"/>
      <c r="AH1971" s="52"/>
      <c r="AI1971" s="52"/>
      <c r="AJ1971" s="52"/>
      <c r="AK1971" s="52"/>
      <c r="AL1971" s="52"/>
      <c r="AM1971" s="52"/>
      <c r="AN1971" s="52"/>
      <c r="AO1971" s="52"/>
      <c r="AP1971" s="52"/>
      <c r="AQ1971" s="52"/>
      <c r="AR1971" s="52"/>
      <c r="AS1971" s="52"/>
      <c r="AT1971" s="52"/>
      <c r="AU1971" s="52"/>
      <c r="AV1971" s="52"/>
      <c r="AW1971" s="52"/>
      <c r="AX1971" s="52"/>
      <c r="AY1971" s="52"/>
      <c r="AZ1971" s="52"/>
      <c r="BA1971" s="52"/>
      <c r="BB1971" s="52"/>
      <c r="BC1971" s="52"/>
      <c r="BD1971" s="52"/>
      <c r="BE1971" s="52"/>
      <c r="BF1971" s="52"/>
      <c r="BG1971" s="52"/>
      <c r="BH1971" s="52"/>
      <c r="BI1971" s="52"/>
      <c r="BJ1971" s="52"/>
      <c r="BK1971" s="52"/>
      <c r="BL1971" s="52"/>
      <c r="BM1971" s="52"/>
      <c r="BN1971" s="52"/>
      <c r="BO1971" s="52"/>
      <c r="BP1971" s="52"/>
      <c r="BQ1971" s="52"/>
      <c r="BR1971" s="52"/>
      <c r="BS1971" s="52"/>
      <c r="BT1971" s="52"/>
      <c r="BU1971" s="52"/>
      <c r="BV1971" s="52"/>
      <c r="BW1971" s="52"/>
      <c r="BX1971" s="52"/>
      <c r="BY1971" s="52"/>
      <c r="BZ1971" s="52"/>
      <c r="CA1971" s="52"/>
      <c r="CB1971" s="52"/>
      <c r="CC1971" s="52"/>
      <c r="CD1971" s="52"/>
      <c r="CE1971" s="52"/>
      <c r="CF1971" s="52"/>
      <c r="CG1971" s="52"/>
      <c r="CH1971" s="52"/>
      <c r="CI1971" s="52"/>
      <c r="CJ1971" s="52"/>
      <c r="CK1971" s="52"/>
      <c r="CL1971" s="52"/>
      <c r="CM1971" s="52"/>
      <c r="CN1971" s="52"/>
      <c r="CO1971" s="52"/>
      <c r="CP1971" s="52"/>
      <c r="CQ1971" s="52"/>
      <c r="CR1971" s="52"/>
      <c r="CS1971" s="52"/>
      <c r="CT1971" s="52"/>
      <c r="CU1971" s="52"/>
      <c r="CV1971" s="52"/>
      <c r="CW1971" s="52"/>
      <c r="CX1971" s="52"/>
      <c r="CY1971" s="52"/>
      <c r="CZ1971" s="52"/>
      <c r="DA1971" s="52"/>
      <c r="DB1971" s="52"/>
      <c r="DC1971" s="52"/>
      <c r="DD1971" s="52"/>
      <c r="DE1971" s="52"/>
      <c r="DF1971" s="52"/>
      <c r="DG1971" s="52"/>
      <c r="DH1971" s="52"/>
      <c r="DI1971" s="52"/>
      <c r="DJ1971" s="52"/>
      <c r="DK1971" s="52"/>
      <c r="DL1971" s="52"/>
      <c r="DM1971" s="52"/>
      <c r="DN1971" s="52"/>
      <c r="DO1971" s="52"/>
      <c r="DP1971" s="52"/>
      <c r="DQ1971" s="52"/>
      <c r="DR1971" s="52"/>
      <c r="DS1971" s="52"/>
      <c r="DT1971" s="52"/>
      <c r="DU1971" s="52"/>
      <c r="DV1971" s="52"/>
      <c r="DW1971" s="52"/>
      <c r="DX1971" s="52"/>
      <c r="DY1971" s="52"/>
    </row>
    <row r="1972" spans="1:129" x14ac:dyDescent="0.25">
      <c r="A1972" s="52"/>
      <c r="B1972" s="52"/>
      <c r="C1972" s="52"/>
      <c r="D1972" s="52"/>
      <c r="E1972" s="52"/>
      <c r="F1972" s="52"/>
      <c r="G1972" s="52"/>
      <c r="H1972" s="52"/>
      <c r="I1972" s="52"/>
      <c r="J1972" s="103"/>
      <c r="K1972" s="55"/>
      <c r="L1972" s="52"/>
      <c r="M1972" s="55"/>
      <c r="N1972" s="52"/>
      <c r="O1972" s="52"/>
      <c r="P1972" s="95"/>
      <c r="Q1972" s="52"/>
      <c r="R1972" s="52"/>
      <c r="S1972" s="52"/>
      <c r="T1972" s="52"/>
      <c r="U1972" s="52"/>
      <c r="V1972" s="52"/>
      <c r="W1972" s="52"/>
      <c r="X1972" s="52"/>
      <c r="Y1972" s="52"/>
      <c r="Z1972" s="52"/>
      <c r="AA1972" s="52"/>
      <c r="AB1972" s="52"/>
      <c r="AC1972" s="52"/>
      <c r="AD1972" s="52"/>
      <c r="AE1972" s="52"/>
      <c r="AF1972" s="52"/>
      <c r="AG1972" s="52"/>
      <c r="AH1972" s="52"/>
      <c r="AI1972" s="52"/>
      <c r="AJ1972" s="52"/>
      <c r="AK1972" s="52"/>
      <c r="AL1972" s="52"/>
      <c r="AM1972" s="52"/>
      <c r="AN1972" s="52"/>
      <c r="AO1972" s="52"/>
      <c r="AP1972" s="52"/>
      <c r="AQ1972" s="52"/>
      <c r="AR1972" s="52"/>
      <c r="AS1972" s="52"/>
      <c r="AT1972" s="52"/>
      <c r="AU1972" s="52"/>
      <c r="AV1972" s="52"/>
      <c r="AW1972" s="52"/>
      <c r="AX1972" s="52"/>
      <c r="AY1972" s="52"/>
      <c r="AZ1972" s="52"/>
      <c r="BA1972" s="52"/>
      <c r="BB1972" s="52"/>
      <c r="BC1972" s="52"/>
      <c r="BD1972" s="52"/>
      <c r="BE1972" s="52"/>
      <c r="BF1972" s="52"/>
      <c r="BG1972" s="52"/>
      <c r="BH1972" s="52"/>
      <c r="BI1972" s="52"/>
      <c r="BJ1972" s="52"/>
      <c r="BK1972" s="52"/>
      <c r="BL1972" s="52"/>
      <c r="BM1972" s="52"/>
      <c r="BN1972" s="52"/>
      <c r="BO1972" s="52"/>
      <c r="BP1972" s="52"/>
      <c r="BQ1972" s="52"/>
      <c r="BR1972" s="52"/>
      <c r="BS1972" s="52"/>
      <c r="BT1972" s="52"/>
      <c r="BU1972" s="52"/>
      <c r="BV1972" s="52"/>
      <c r="BW1972" s="52"/>
      <c r="BX1972" s="52"/>
      <c r="BY1972" s="52"/>
      <c r="BZ1972" s="52"/>
      <c r="CA1972" s="52"/>
      <c r="CB1972" s="52"/>
      <c r="CC1972" s="52"/>
      <c r="CD1972" s="52"/>
      <c r="CE1972" s="52"/>
      <c r="CF1972" s="52"/>
      <c r="CG1972" s="52"/>
      <c r="CH1972" s="52"/>
      <c r="CI1972" s="52"/>
      <c r="CJ1972" s="52"/>
      <c r="CK1972" s="52"/>
      <c r="CL1972" s="52"/>
      <c r="CM1972" s="52"/>
      <c r="CN1972" s="52"/>
      <c r="CO1972" s="52"/>
      <c r="CP1972" s="52"/>
      <c r="CQ1972" s="52"/>
      <c r="CR1972" s="52"/>
      <c r="CS1972" s="52"/>
      <c r="CT1972" s="52"/>
      <c r="CU1972" s="52"/>
      <c r="CV1972" s="52"/>
      <c r="CW1972" s="52"/>
      <c r="CX1972" s="52"/>
      <c r="CY1972" s="52"/>
      <c r="CZ1972" s="52"/>
      <c r="DA1972" s="52"/>
      <c r="DB1972" s="52"/>
      <c r="DC1972" s="52"/>
      <c r="DD1972" s="52"/>
      <c r="DE1972" s="52"/>
      <c r="DF1972" s="52"/>
      <c r="DG1972" s="52"/>
      <c r="DH1972" s="52"/>
      <c r="DI1972" s="52"/>
      <c r="DJ1972" s="52"/>
      <c r="DK1972" s="52"/>
      <c r="DL1972" s="52"/>
      <c r="DM1972" s="52"/>
      <c r="DN1972" s="52"/>
      <c r="DO1972" s="52"/>
      <c r="DP1972" s="52"/>
      <c r="DQ1972" s="52"/>
      <c r="DR1972" s="52"/>
      <c r="DS1972" s="52"/>
      <c r="DT1972" s="52"/>
      <c r="DU1972" s="52"/>
      <c r="DV1972" s="52"/>
      <c r="DW1972" s="52"/>
      <c r="DX1972" s="52"/>
      <c r="DY1972" s="52"/>
    </row>
    <row r="1973" spans="1:129" x14ac:dyDescent="0.25">
      <c r="A1973" s="52"/>
      <c r="B1973" s="52"/>
      <c r="C1973" s="52"/>
      <c r="D1973" s="52"/>
      <c r="E1973" s="52"/>
      <c r="F1973" s="52"/>
      <c r="G1973" s="52"/>
      <c r="H1973" s="52"/>
      <c r="I1973" s="52"/>
      <c r="J1973" s="103"/>
      <c r="K1973" s="55"/>
      <c r="L1973" s="52"/>
      <c r="M1973" s="55"/>
      <c r="N1973" s="52"/>
      <c r="O1973" s="52"/>
      <c r="P1973" s="95"/>
      <c r="Q1973" s="52"/>
      <c r="R1973" s="52"/>
      <c r="S1973" s="52"/>
      <c r="T1973" s="52"/>
      <c r="U1973" s="52"/>
      <c r="V1973" s="52"/>
      <c r="W1973" s="52"/>
      <c r="X1973" s="52"/>
      <c r="Y1973" s="52"/>
      <c r="Z1973" s="52"/>
      <c r="AA1973" s="52"/>
      <c r="AB1973" s="52"/>
      <c r="AC1973" s="52"/>
      <c r="AD1973" s="52"/>
      <c r="AE1973" s="52"/>
      <c r="AF1973" s="52"/>
      <c r="AG1973" s="52"/>
      <c r="AH1973" s="52"/>
      <c r="AI1973" s="52"/>
      <c r="AJ1973" s="52"/>
      <c r="AK1973" s="52"/>
      <c r="AL1973" s="52"/>
      <c r="AM1973" s="52"/>
      <c r="AN1973" s="52"/>
      <c r="AO1973" s="52"/>
      <c r="AP1973" s="52"/>
      <c r="AQ1973" s="52"/>
      <c r="AR1973" s="52"/>
      <c r="AS1973" s="52"/>
      <c r="AT1973" s="52"/>
      <c r="AU1973" s="52"/>
      <c r="AV1973" s="52"/>
      <c r="AW1973" s="52"/>
      <c r="AX1973" s="52"/>
      <c r="AY1973" s="52"/>
      <c r="AZ1973" s="52"/>
      <c r="BA1973" s="52"/>
      <c r="BB1973" s="52"/>
      <c r="BC1973" s="52"/>
      <c r="BD1973" s="52"/>
      <c r="BE1973" s="52"/>
      <c r="BF1973" s="52"/>
      <c r="BG1973" s="52"/>
      <c r="BH1973" s="52"/>
      <c r="BI1973" s="52"/>
      <c r="BJ1973" s="52"/>
      <c r="BK1973" s="52"/>
      <c r="BL1973" s="52"/>
      <c r="BM1973" s="52"/>
      <c r="BN1973" s="52"/>
      <c r="BO1973" s="52"/>
      <c r="BP1973" s="52"/>
      <c r="BQ1973" s="52"/>
      <c r="BR1973" s="52"/>
      <c r="BS1973" s="52"/>
      <c r="BT1973" s="52"/>
      <c r="BU1973" s="52"/>
      <c r="BV1973" s="52"/>
      <c r="BW1973" s="52"/>
      <c r="BX1973" s="52"/>
      <c r="BY1973" s="52"/>
      <c r="BZ1973" s="52"/>
      <c r="CA1973" s="52"/>
      <c r="CB1973" s="52"/>
      <c r="CC1973" s="52"/>
      <c r="CD1973" s="52"/>
      <c r="CE1973" s="52"/>
      <c r="CF1973" s="52"/>
      <c r="CG1973" s="52"/>
      <c r="CH1973" s="52"/>
      <c r="CI1973" s="52"/>
      <c r="CJ1973" s="52"/>
      <c r="CK1973" s="52"/>
      <c r="CL1973" s="52"/>
      <c r="CM1973" s="52"/>
      <c r="CN1973" s="52"/>
      <c r="CO1973" s="52"/>
      <c r="CP1973" s="52"/>
      <c r="CQ1973" s="52"/>
      <c r="CR1973" s="52"/>
      <c r="CS1973" s="52"/>
      <c r="CT1973" s="52"/>
      <c r="CU1973" s="52"/>
      <c r="CV1973" s="52"/>
      <c r="CW1973" s="52"/>
      <c r="CX1973" s="52"/>
      <c r="CY1973" s="52"/>
      <c r="CZ1973" s="52"/>
      <c r="DA1973" s="52"/>
      <c r="DB1973" s="52"/>
      <c r="DC1973" s="52"/>
      <c r="DD1973" s="52"/>
      <c r="DE1973" s="52"/>
      <c r="DF1973" s="52"/>
      <c r="DG1973" s="52"/>
      <c r="DH1973" s="52"/>
      <c r="DI1973" s="52"/>
      <c r="DJ1973" s="52"/>
      <c r="DK1973" s="52"/>
      <c r="DL1973" s="52"/>
      <c r="DM1973" s="52"/>
      <c r="DN1973" s="52"/>
      <c r="DO1973" s="52"/>
      <c r="DP1973" s="52"/>
      <c r="DQ1973" s="52"/>
      <c r="DR1973" s="52"/>
      <c r="DS1973" s="52"/>
      <c r="DT1973" s="52"/>
      <c r="DU1973" s="52"/>
      <c r="DV1973" s="52"/>
      <c r="DW1973" s="52"/>
      <c r="DX1973" s="52"/>
      <c r="DY1973" s="52"/>
    </row>
    <row r="1974" spans="1:129" x14ac:dyDescent="0.25">
      <c r="A1974" s="52"/>
      <c r="B1974" s="52"/>
      <c r="C1974" s="52"/>
      <c r="D1974" s="52"/>
      <c r="E1974" s="52"/>
      <c r="F1974" s="52"/>
      <c r="G1974" s="52"/>
      <c r="H1974" s="52"/>
      <c r="I1974" s="52"/>
      <c r="J1974" s="103"/>
      <c r="K1974" s="55"/>
      <c r="L1974" s="52"/>
      <c r="M1974" s="55"/>
      <c r="N1974" s="52"/>
      <c r="O1974" s="52"/>
      <c r="P1974" s="95"/>
      <c r="Q1974" s="52"/>
      <c r="R1974" s="52"/>
      <c r="S1974" s="52"/>
      <c r="T1974" s="52"/>
      <c r="U1974" s="52"/>
      <c r="V1974" s="52"/>
      <c r="W1974" s="52"/>
      <c r="X1974" s="52"/>
      <c r="Y1974" s="52"/>
      <c r="Z1974" s="52"/>
      <c r="AA1974" s="52"/>
      <c r="AB1974" s="52"/>
      <c r="AC1974" s="52"/>
      <c r="AD1974" s="52"/>
      <c r="AE1974" s="52"/>
      <c r="AF1974" s="52"/>
      <c r="AG1974" s="52"/>
      <c r="AH1974" s="52"/>
      <c r="AI1974" s="52"/>
      <c r="AJ1974" s="52"/>
      <c r="AK1974" s="52"/>
      <c r="AL1974" s="52"/>
      <c r="AM1974" s="52"/>
      <c r="AN1974" s="52"/>
      <c r="AO1974" s="52"/>
      <c r="AP1974" s="52"/>
      <c r="AQ1974" s="52"/>
      <c r="AR1974" s="52"/>
      <c r="AS1974" s="52"/>
      <c r="AT1974" s="52"/>
      <c r="AU1974" s="52"/>
      <c r="AV1974" s="52"/>
      <c r="AW1974" s="52"/>
      <c r="AX1974" s="52"/>
      <c r="AY1974" s="52"/>
      <c r="AZ1974" s="52"/>
      <c r="BA1974" s="52"/>
      <c r="BB1974" s="52"/>
      <c r="BC1974" s="52"/>
      <c r="BD1974" s="52"/>
      <c r="BE1974" s="52"/>
      <c r="BF1974" s="52"/>
      <c r="BG1974" s="52"/>
      <c r="BH1974" s="52"/>
      <c r="BI1974" s="52"/>
      <c r="BJ1974" s="52"/>
      <c r="BK1974" s="52"/>
      <c r="BL1974" s="52"/>
      <c r="BM1974" s="52"/>
      <c r="BN1974" s="52"/>
      <c r="BO1974" s="52"/>
      <c r="BP1974" s="52"/>
      <c r="BQ1974" s="52"/>
      <c r="BR1974" s="52"/>
      <c r="BS1974" s="52"/>
      <c r="BT1974" s="52"/>
      <c r="BU1974" s="52"/>
      <c r="BV1974" s="52"/>
      <c r="BW1974" s="52"/>
      <c r="BX1974" s="52"/>
      <c r="BY1974" s="52"/>
      <c r="BZ1974" s="52"/>
      <c r="CA1974" s="52"/>
      <c r="CB1974" s="52"/>
      <c r="CC1974" s="52"/>
      <c r="CD1974" s="52"/>
      <c r="CE1974" s="52"/>
      <c r="CF1974" s="52"/>
      <c r="CG1974" s="52"/>
      <c r="CH1974" s="52"/>
      <c r="CI1974" s="52"/>
      <c r="CJ1974" s="52"/>
      <c r="CK1974" s="52"/>
      <c r="CL1974" s="52"/>
      <c r="CM1974" s="52"/>
      <c r="CN1974" s="52"/>
      <c r="CO1974" s="52"/>
      <c r="CP1974" s="52"/>
      <c r="CQ1974" s="52"/>
      <c r="CR1974" s="52"/>
      <c r="CS1974" s="52"/>
      <c r="CT1974" s="52"/>
      <c r="CU1974" s="52"/>
      <c r="CV1974" s="52"/>
      <c r="CW1974" s="52"/>
      <c r="CX1974" s="52"/>
      <c r="CY1974" s="52"/>
      <c r="CZ1974" s="52"/>
      <c r="DA1974" s="52"/>
      <c r="DB1974" s="52"/>
      <c r="DC1974" s="52"/>
      <c r="DD1974" s="52"/>
      <c r="DE1974" s="52"/>
      <c r="DF1974" s="52"/>
      <c r="DG1974" s="52"/>
      <c r="DH1974" s="52"/>
      <c r="DI1974" s="52"/>
      <c r="DJ1974" s="52"/>
      <c r="DK1974" s="52"/>
      <c r="DL1974" s="52"/>
      <c r="DM1974" s="52"/>
      <c r="DN1974" s="52"/>
      <c r="DO1974" s="52"/>
      <c r="DP1974" s="52"/>
      <c r="DQ1974" s="52"/>
      <c r="DR1974" s="52"/>
      <c r="DS1974" s="52"/>
      <c r="DT1974" s="52"/>
      <c r="DU1974" s="52"/>
      <c r="DV1974" s="52"/>
      <c r="DW1974" s="52"/>
      <c r="DX1974" s="52"/>
      <c r="DY1974" s="52"/>
    </row>
    <row r="1975" spans="1:129" x14ac:dyDescent="0.25">
      <c r="A1975" s="52"/>
      <c r="B1975" s="52"/>
      <c r="C1975" s="52"/>
      <c r="D1975" s="52"/>
      <c r="E1975" s="52"/>
      <c r="F1975" s="52"/>
      <c r="G1975" s="52"/>
      <c r="H1975" s="52"/>
      <c r="I1975" s="52"/>
      <c r="J1975" s="103"/>
      <c r="K1975" s="55"/>
      <c r="L1975" s="52"/>
      <c r="M1975" s="55"/>
      <c r="N1975" s="52"/>
      <c r="O1975" s="52"/>
      <c r="P1975" s="95"/>
      <c r="Q1975" s="52"/>
      <c r="R1975" s="52"/>
      <c r="S1975" s="52"/>
      <c r="T1975" s="52"/>
      <c r="U1975" s="52"/>
      <c r="V1975" s="52"/>
      <c r="W1975" s="52"/>
      <c r="X1975" s="52"/>
      <c r="Y1975" s="52"/>
      <c r="Z1975" s="52"/>
      <c r="AA1975" s="52"/>
      <c r="AB1975" s="52"/>
      <c r="AC1975" s="52"/>
      <c r="AD1975" s="52"/>
      <c r="AE1975" s="52"/>
      <c r="AF1975" s="52"/>
      <c r="AG1975" s="52"/>
      <c r="AH1975" s="52"/>
      <c r="AI1975" s="52"/>
      <c r="AJ1975" s="52"/>
      <c r="AK1975" s="52"/>
      <c r="AL1975" s="52"/>
      <c r="AM1975" s="52"/>
      <c r="AN1975" s="52"/>
      <c r="AO1975" s="52"/>
      <c r="AP1975" s="52"/>
      <c r="AQ1975" s="52"/>
      <c r="AR1975" s="52"/>
      <c r="AS1975" s="52"/>
      <c r="AT1975" s="52"/>
      <c r="AU1975" s="52"/>
      <c r="AV1975" s="52"/>
      <c r="AW1975" s="52"/>
      <c r="AX1975" s="52"/>
      <c r="AY1975" s="52"/>
      <c r="AZ1975" s="52"/>
      <c r="BA1975" s="52"/>
      <c r="BB1975" s="52"/>
      <c r="BC1975" s="52"/>
      <c r="BD1975" s="52"/>
      <c r="BE1975" s="52"/>
      <c r="BF1975" s="52"/>
      <c r="BG1975" s="52"/>
      <c r="BH1975" s="52"/>
      <c r="BI1975" s="52"/>
      <c r="BJ1975" s="52"/>
      <c r="BK1975" s="52"/>
      <c r="BL1975" s="52"/>
      <c r="BM1975" s="52"/>
      <c r="BN1975" s="52"/>
      <c r="BO1975" s="52"/>
      <c r="BP1975" s="52"/>
      <c r="BQ1975" s="52"/>
      <c r="BR1975" s="52"/>
      <c r="BS1975" s="52"/>
      <c r="BT1975" s="52"/>
      <c r="BU1975" s="52"/>
      <c r="BV1975" s="52"/>
      <c r="BW1975" s="52"/>
      <c r="BX1975" s="52"/>
      <c r="BY1975" s="52"/>
      <c r="BZ1975" s="52"/>
      <c r="CA1975" s="52"/>
      <c r="CB1975" s="52"/>
      <c r="CC1975" s="52"/>
      <c r="CD1975" s="52"/>
      <c r="CE1975" s="52"/>
      <c r="CF1975" s="52"/>
      <c r="CG1975" s="52"/>
      <c r="CH1975" s="52"/>
      <c r="CI1975" s="52"/>
      <c r="CJ1975" s="52"/>
      <c r="CK1975" s="52"/>
      <c r="CL1975" s="52"/>
      <c r="CM1975" s="52"/>
      <c r="CN1975" s="52"/>
      <c r="CO1975" s="52"/>
      <c r="CP1975" s="52"/>
      <c r="CQ1975" s="52"/>
      <c r="CR1975" s="52"/>
      <c r="CS1975" s="52"/>
      <c r="CT1975" s="52"/>
      <c r="CU1975" s="52"/>
      <c r="CV1975" s="52"/>
      <c r="CW1975" s="52"/>
      <c r="CX1975" s="52"/>
      <c r="CY1975" s="52"/>
      <c r="CZ1975" s="52"/>
      <c r="DA1975" s="52"/>
      <c r="DB1975" s="52"/>
      <c r="DC1975" s="52"/>
      <c r="DD1975" s="52"/>
      <c r="DE1975" s="52"/>
      <c r="DF1975" s="52"/>
      <c r="DG1975" s="52"/>
      <c r="DH1975" s="52"/>
      <c r="DI1975" s="52"/>
      <c r="DJ1975" s="52"/>
      <c r="DK1975" s="52"/>
      <c r="DL1975" s="52"/>
      <c r="DM1975" s="52"/>
      <c r="DN1975" s="52"/>
      <c r="DO1975" s="52"/>
      <c r="DP1975" s="52"/>
      <c r="DQ1975" s="52"/>
      <c r="DR1975" s="52"/>
      <c r="DS1975" s="52"/>
      <c r="DT1975" s="52"/>
      <c r="DU1975" s="52"/>
      <c r="DV1975" s="52"/>
      <c r="DW1975" s="52"/>
      <c r="DX1975" s="52"/>
      <c r="DY1975" s="52"/>
    </row>
    <row r="1976" spans="1:129" x14ac:dyDescent="0.25">
      <c r="A1976" s="52"/>
      <c r="B1976" s="52"/>
      <c r="C1976" s="52"/>
      <c r="D1976" s="52"/>
      <c r="E1976" s="52"/>
      <c r="F1976" s="52"/>
      <c r="G1976" s="52"/>
      <c r="H1976" s="52"/>
      <c r="I1976" s="52"/>
      <c r="J1976" s="103"/>
      <c r="K1976" s="55"/>
      <c r="L1976" s="52"/>
      <c r="M1976" s="55"/>
      <c r="N1976" s="52"/>
      <c r="O1976" s="52"/>
      <c r="P1976" s="95"/>
      <c r="Q1976" s="52"/>
      <c r="R1976" s="52"/>
      <c r="S1976" s="52"/>
      <c r="T1976" s="52"/>
      <c r="U1976" s="52"/>
      <c r="V1976" s="52"/>
      <c r="W1976" s="52"/>
      <c r="X1976" s="52"/>
      <c r="Y1976" s="52"/>
      <c r="Z1976" s="52"/>
      <c r="AA1976" s="52"/>
      <c r="AB1976" s="52"/>
      <c r="AC1976" s="52"/>
      <c r="AD1976" s="52"/>
      <c r="AE1976" s="52"/>
      <c r="AF1976" s="52"/>
      <c r="AG1976" s="52"/>
      <c r="AH1976" s="52"/>
      <c r="AI1976" s="52"/>
      <c r="AJ1976" s="52"/>
      <c r="AK1976" s="52"/>
      <c r="AL1976" s="52"/>
      <c r="AM1976" s="52"/>
      <c r="AN1976" s="52"/>
      <c r="AO1976" s="52"/>
      <c r="AP1976" s="52"/>
      <c r="AQ1976" s="52"/>
      <c r="AR1976" s="52"/>
      <c r="AS1976" s="52"/>
      <c r="AT1976" s="52"/>
      <c r="AU1976" s="52"/>
      <c r="AV1976" s="52"/>
      <c r="AW1976" s="52"/>
      <c r="AX1976" s="52"/>
      <c r="AY1976" s="52"/>
      <c r="AZ1976" s="52"/>
      <c r="BA1976" s="52"/>
      <c r="BB1976" s="52"/>
      <c r="BC1976" s="52"/>
      <c r="BD1976" s="52"/>
      <c r="BE1976" s="52"/>
      <c r="BF1976" s="52"/>
      <c r="BG1976" s="52"/>
      <c r="BH1976" s="52"/>
      <c r="BI1976" s="52"/>
      <c r="BJ1976" s="52"/>
      <c r="BK1976" s="52"/>
      <c r="BL1976" s="52"/>
      <c r="BM1976" s="52"/>
      <c r="BN1976" s="52"/>
      <c r="BO1976" s="52"/>
      <c r="BP1976" s="52"/>
      <c r="BQ1976" s="52"/>
      <c r="BR1976" s="52"/>
      <c r="BS1976" s="52"/>
      <c r="BT1976" s="52"/>
      <c r="BU1976" s="52"/>
      <c r="BV1976" s="52"/>
      <c r="BW1976" s="52"/>
      <c r="BX1976" s="52"/>
      <c r="BY1976" s="52"/>
      <c r="BZ1976" s="52"/>
      <c r="CA1976" s="52"/>
      <c r="CB1976" s="52"/>
      <c r="CC1976" s="52"/>
      <c r="CD1976" s="52"/>
      <c r="CE1976" s="52"/>
      <c r="CF1976" s="52"/>
      <c r="CG1976" s="52"/>
      <c r="CH1976" s="52"/>
      <c r="CI1976" s="52"/>
      <c r="CJ1976" s="52"/>
      <c r="CK1976" s="52"/>
      <c r="CL1976" s="52"/>
      <c r="CM1976" s="52"/>
      <c r="CN1976" s="52"/>
      <c r="CO1976" s="52"/>
      <c r="CP1976" s="52"/>
      <c r="CQ1976" s="52"/>
      <c r="CR1976" s="52"/>
      <c r="CS1976" s="52"/>
      <c r="CT1976" s="52"/>
      <c r="CU1976" s="52"/>
      <c r="CV1976" s="52"/>
      <c r="CW1976" s="52"/>
      <c r="CX1976" s="52"/>
      <c r="CY1976" s="52"/>
      <c r="CZ1976" s="52"/>
      <c r="DA1976" s="52"/>
      <c r="DB1976" s="52"/>
      <c r="DC1976" s="52"/>
      <c r="DD1976" s="52"/>
      <c r="DE1976" s="52"/>
      <c r="DF1976" s="52"/>
      <c r="DG1976" s="52"/>
      <c r="DH1976" s="52"/>
      <c r="DI1976" s="52"/>
      <c r="DJ1976" s="52"/>
      <c r="DK1976" s="52"/>
      <c r="DL1976" s="52"/>
      <c r="DM1976" s="52"/>
      <c r="DN1976" s="52"/>
      <c r="DO1976" s="52"/>
      <c r="DP1976" s="52"/>
      <c r="DQ1976" s="52"/>
      <c r="DR1976" s="52"/>
      <c r="DS1976" s="52"/>
      <c r="DT1976" s="52"/>
      <c r="DU1976" s="52"/>
      <c r="DV1976" s="52"/>
      <c r="DW1976" s="52"/>
      <c r="DX1976" s="52"/>
      <c r="DY1976" s="52"/>
    </row>
    <row r="1977" spans="1:129" x14ac:dyDescent="0.25">
      <c r="A1977" s="52"/>
      <c r="B1977" s="52"/>
      <c r="C1977" s="52"/>
      <c r="D1977" s="52"/>
      <c r="E1977" s="52"/>
      <c r="F1977" s="52"/>
      <c r="G1977" s="52"/>
      <c r="H1977" s="52"/>
      <c r="I1977" s="52"/>
      <c r="J1977" s="103"/>
      <c r="K1977" s="55"/>
      <c r="L1977" s="52"/>
      <c r="M1977" s="55"/>
      <c r="N1977" s="52"/>
      <c r="O1977" s="52"/>
      <c r="P1977" s="95"/>
      <c r="Q1977" s="52"/>
      <c r="R1977" s="52"/>
      <c r="S1977" s="52"/>
      <c r="T1977" s="52"/>
      <c r="U1977" s="52"/>
      <c r="V1977" s="52"/>
      <c r="W1977" s="52"/>
      <c r="X1977" s="52"/>
      <c r="Y1977" s="52"/>
      <c r="Z1977" s="52"/>
      <c r="AA1977" s="52"/>
      <c r="AB1977" s="52"/>
      <c r="AC1977" s="52"/>
      <c r="AD1977" s="52"/>
      <c r="AE1977" s="52"/>
      <c r="AF1977" s="52"/>
      <c r="AG1977" s="52"/>
      <c r="AH1977" s="52"/>
      <c r="AI1977" s="52"/>
      <c r="AJ1977" s="52"/>
      <c r="AK1977" s="52"/>
      <c r="AL1977" s="52"/>
      <c r="AM1977" s="52"/>
      <c r="AN1977" s="52"/>
      <c r="AO1977" s="52"/>
      <c r="AP1977" s="52"/>
      <c r="AQ1977" s="52"/>
      <c r="AR1977" s="52"/>
      <c r="AS1977" s="52"/>
      <c r="AT1977" s="52"/>
      <c r="AU1977" s="52"/>
      <c r="AV1977" s="52"/>
      <c r="AW1977" s="52"/>
      <c r="AX1977" s="52"/>
      <c r="AY1977" s="52"/>
      <c r="AZ1977" s="52"/>
      <c r="BA1977" s="52"/>
      <c r="BB1977" s="52"/>
      <c r="BC1977" s="52"/>
      <c r="BD1977" s="52"/>
      <c r="BE1977" s="52"/>
      <c r="BF1977" s="52"/>
      <c r="BG1977" s="52"/>
      <c r="BH1977" s="52"/>
      <c r="BI1977" s="52"/>
      <c r="BJ1977" s="52"/>
      <c r="BK1977" s="52"/>
      <c r="BL1977" s="52"/>
      <c r="BM1977" s="52"/>
      <c r="BN1977" s="52"/>
      <c r="BO1977" s="52"/>
      <c r="BP1977" s="52"/>
      <c r="BQ1977" s="52"/>
      <c r="BR1977" s="52"/>
      <c r="BS1977" s="52"/>
      <c r="BT1977" s="52"/>
      <c r="BU1977" s="52"/>
      <c r="BV1977" s="52"/>
      <c r="BW1977" s="52"/>
      <c r="BX1977" s="52"/>
      <c r="BY1977" s="52"/>
      <c r="BZ1977" s="52"/>
      <c r="CA1977" s="52"/>
      <c r="CB1977" s="52"/>
      <c r="CC1977" s="52"/>
      <c r="CD1977" s="52"/>
      <c r="CE1977" s="52"/>
      <c r="CF1977" s="52"/>
      <c r="CG1977" s="52"/>
      <c r="CH1977" s="52"/>
      <c r="CI1977" s="52"/>
      <c r="CJ1977" s="52"/>
      <c r="CK1977" s="52"/>
      <c r="CL1977" s="52"/>
      <c r="CM1977" s="52"/>
      <c r="CN1977" s="52"/>
      <c r="CO1977" s="52"/>
      <c r="CP1977" s="52"/>
      <c r="CQ1977" s="52"/>
      <c r="CR1977" s="52"/>
      <c r="CS1977" s="52"/>
      <c r="CT1977" s="52"/>
      <c r="CU1977" s="52"/>
      <c r="CV1977" s="52"/>
      <c r="CW1977" s="52"/>
      <c r="CX1977" s="52"/>
      <c r="CY1977" s="52"/>
      <c r="CZ1977" s="52"/>
      <c r="DA1977" s="52"/>
      <c r="DB1977" s="52"/>
      <c r="DC1977" s="52"/>
      <c r="DD1977" s="52"/>
      <c r="DE1977" s="52"/>
      <c r="DF1977" s="52"/>
      <c r="DG1977" s="52"/>
      <c r="DH1977" s="52"/>
      <c r="DI1977" s="52"/>
      <c r="DJ1977" s="52"/>
      <c r="DK1977" s="52"/>
      <c r="DL1977" s="52"/>
      <c r="DM1977" s="52"/>
      <c r="DN1977" s="52"/>
      <c r="DO1977" s="52"/>
      <c r="DP1977" s="52"/>
      <c r="DQ1977" s="52"/>
      <c r="DR1977" s="52"/>
      <c r="DS1977" s="52"/>
      <c r="DT1977" s="52"/>
      <c r="DU1977" s="52"/>
      <c r="DV1977" s="52"/>
      <c r="DW1977" s="52"/>
      <c r="DX1977" s="52"/>
      <c r="DY1977" s="52"/>
    </row>
    <row r="1978" spans="1:129" x14ac:dyDescent="0.25">
      <c r="A1978" s="52"/>
      <c r="B1978" s="52"/>
      <c r="C1978" s="52"/>
      <c r="D1978" s="52"/>
      <c r="E1978" s="52"/>
      <c r="F1978" s="52"/>
      <c r="G1978" s="52"/>
      <c r="H1978" s="52"/>
      <c r="I1978" s="52"/>
      <c r="J1978" s="103"/>
      <c r="K1978" s="55"/>
      <c r="L1978" s="52"/>
      <c r="M1978" s="55"/>
      <c r="N1978" s="52"/>
      <c r="O1978" s="52"/>
      <c r="P1978" s="95"/>
      <c r="Q1978" s="52"/>
      <c r="R1978" s="52"/>
      <c r="S1978" s="52"/>
      <c r="T1978" s="52"/>
      <c r="U1978" s="52"/>
      <c r="V1978" s="52"/>
      <c r="W1978" s="52"/>
      <c r="X1978" s="52"/>
      <c r="Y1978" s="52"/>
      <c r="Z1978" s="52"/>
      <c r="AA1978" s="52"/>
      <c r="AB1978" s="52"/>
      <c r="AC1978" s="52"/>
      <c r="AD1978" s="52"/>
      <c r="AE1978" s="52"/>
      <c r="AF1978" s="52"/>
      <c r="AG1978" s="52"/>
      <c r="AH1978" s="52"/>
      <c r="AI1978" s="52"/>
      <c r="AJ1978" s="52"/>
      <c r="AK1978" s="52"/>
      <c r="AL1978" s="52"/>
      <c r="AM1978" s="52"/>
      <c r="AN1978" s="52"/>
      <c r="AO1978" s="52"/>
      <c r="AP1978" s="52"/>
      <c r="AQ1978" s="52"/>
      <c r="AR1978" s="52"/>
      <c r="AS1978" s="52"/>
      <c r="AT1978" s="52"/>
      <c r="AU1978" s="52"/>
      <c r="AV1978" s="52"/>
      <c r="AW1978" s="52"/>
      <c r="AX1978" s="52"/>
      <c r="AY1978" s="52"/>
      <c r="AZ1978" s="52"/>
      <c r="BA1978" s="52"/>
      <c r="BB1978" s="52"/>
      <c r="BC1978" s="52"/>
      <c r="BD1978" s="52"/>
      <c r="BE1978" s="52"/>
      <c r="BF1978" s="52"/>
      <c r="BG1978" s="52"/>
      <c r="BH1978" s="52"/>
      <c r="BI1978" s="52"/>
      <c r="BJ1978" s="52"/>
      <c r="BK1978" s="52"/>
      <c r="BL1978" s="52"/>
      <c r="BM1978" s="52"/>
      <c r="BN1978" s="52"/>
      <c r="BO1978" s="52"/>
      <c r="BP1978" s="52"/>
      <c r="BQ1978" s="52"/>
      <c r="BR1978" s="52"/>
      <c r="BS1978" s="52"/>
      <c r="BT1978" s="52"/>
      <c r="BU1978" s="52"/>
      <c r="BV1978" s="52"/>
      <c r="BW1978" s="52"/>
      <c r="BX1978" s="52"/>
      <c r="BY1978" s="52"/>
      <c r="BZ1978" s="52"/>
      <c r="CA1978" s="52"/>
      <c r="CB1978" s="52"/>
      <c r="CC1978" s="52"/>
      <c r="CD1978" s="52"/>
      <c r="CE1978" s="52"/>
      <c r="CF1978" s="52"/>
      <c r="CG1978" s="52"/>
      <c r="CH1978" s="52"/>
      <c r="CI1978" s="52"/>
      <c r="CJ1978" s="52"/>
      <c r="CK1978" s="52"/>
      <c r="CL1978" s="52"/>
      <c r="CM1978" s="52"/>
      <c r="CN1978" s="52"/>
      <c r="CO1978" s="52"/>
      <c r="CP1978" s="52"/>
      <c r="CQ1978" s="52"/>
      <c r="CR1978" s="52"/>
      <c r="CS1978" s="52"/>
      <c r="CT1978" s="52"/>
      <c r="CU1978" s="52"/>
      <c r="CV1978" s="52"/>
      <c r="CW1978" s="52"/>
      <c r="CX1978" s="52"/>
      <c r="CY1978" s="52"/>
      <c r="CZ1978" s="52"/>
      <c r="DA1978" s="52"/>
      <c r="DB1978" s="52"/>
      <c r="DC1978" s="52"/>
      <c r="DD1978" s="52"/>
      <c r="DE1978" s="52"/>
      <c r="DF1978" s="52"/>
      <c r="DG1978" s="52"/>
      <c r="DH1978" s="52"/>
      <c r="DI1978" s="52"/>
      <c r="DJ1978" s="52"/>
      <c r="DK1978" s="52"/>
      <c r="DL1978" s="52"/>
      <c r="DM1978" s="52"/>
      <c r="DN1978" s="52"/>
      <c r="DO1978" s="52"/>
      <c r="DP1978" s="52"/>
      <c r="DQ1978" s="52"/>
      <c r="DR1978" s="52"/>
      <c r="DS1978" s="52"/>
      <c r="DT1978" s="52"/>
      <c r="DU1978" s="52"/>
      <c r="DV1978" s="52"/>
      <c r="DW1978" s="52"/>
      <c r="DX1978" s="52"/>
      <c r="DY1978" s="52"/>
    </row>
    <row r="1979" spans="1:129" x14ac:dyDescent="0.25">
      <c r="A1979" s="52"/>
      <c r="B1979" s="52"/>
      <c r="C1979" s="52"/>
      <c r="D1979" s="52"/>
      <c r="E1979" s="52"/>
      <c r="F1979" s="52"/>
      <c r="G1979" s="52"/>
      <c r="H1979" s="52"/>
      <c r="I1979" s="52"/>
      <c r="J1979" s="103"/>
      <c r="K1979" s="55"/>
      <c r="L1979" s="52"/>
      <c r="M1979" s="55"/>
      <c r="N1979" s="52"/>
      <c r="O1979" s="52"/>
      <c r="P1979" s="95"/>
      <c r="Q1979" s="52"/>
      <c r="R1979" s="52"/>
      <c r="S1979" s="52"/>
      <c r="T1979" s="52"/>
      <c r="U1979" s="52"/>
      <c r="V1979" s="52"/>
      <c r="W1979" s="52"/>
      <c r="X1979" s="52"/>
      <c r="Y1979" s="52"/>
      <c r="Z1979" s="52"/>
      <c r="AA1979" s="52"/>
      <c r="AB1979" s="52"/>
      <c r="AC1979" s="52"/>
      <c r="AD1979" s="52"/>
      <c r="AE1979" s="52"/>
      <c r="AF1979" s="52"/>
      <c r="AG1979" s="52"/>
      <c r="AH1979" s="52"/>
      <c r="AI1979" s="52"/>
      <c r="AJ1979" s="52"/>
      <c r="AK1979" s="52"/>
      <c r="AL1979" s="52"/>
      <c r="AM1979" s="52"/>
      <c r="AN1979" s="52"/>
      <c r="AO1979" s="52"/>
      <c r="AP1979" s="52"/>
      <c r="AQ1979" s="52"/>
      <c r="AR1979" s="52"/>
      <c r="AS1979" s="52"/>
      <c r="AT1979" s="52"/>
      <c r="AU1979" s="52"/>
      <c r="AV1979" s="52"/>
      <c r="AW1979" s="52"/>
      <c r="AX1979" s="52"/>
      <c r="AY1979" s="52"/>
      <c r="AZ1979" s="52"/>
      <c r="BA1979" s="52"/>
      <c r="BB1979" s="52"/>
      <c r="BC1979" s="52"/>
      <c r="BD1979" s="52"/>
      <c r="BE1979" s="52"/>
      <c r="BF1979" s="52"/>
      <c r="BG1979" s="52"/>
      <c r="BH1979" s="52"/>
      <c r="BI1979" s="52"/>
      <c r="BJ1979" s="52"/>
      <c r="BK1979" s="52"/>
      <c r="BL1979" s="52"/>
      <c r="BM1979" s="52"/>
      <c r="BN1979" s="52"/>
      <c r="BO1979" s="52"/>
      <c r="BP1979" s="52"/>
      <c r="BQ1979" s="52"/>
      <c r="BR1979" s="52"/>
      <c r="BS1979" s="52"/>
      <c r="BT1979" s="52"/>
      <c r="BU1979" s="52"/>
      <c r="BV1979" s="52"/>
      <c r="BW1979" s="52"/>
      <c r="BX1979" s="52"/>
      <c r="BY1979" s="52"/>
      <c r="BZ1979" s="52"/>
      <c r="CA1979" s="52"/>
      <c r="CB1979" s="52"/>
      <c r="CC1979" s="52"/>
      <c r="CD1979" s="52"/>
      <c r="CE1979" s="52"/>
      <c r="CF1979" s="52"/>
      <c r="CG1979" s="52"/>
      <c r="CH1979" s="52"/>
      <c r="CI1979" s="52"/>
      <c r="CJ1979" s="52"/>
      <c r="CK1979" s="52"/>
      <c r="CL1979" s="52"/>
      <c r="CM1979" s="52"/>
      <c r="CN1979" s="52"/>
      <c r="CO1979" s="52"/>
      <c r="CP1979" s="52"/>
      <c r="CQ1979" s="52"/>
      <c r="CR1979" s="52"/>
      <c r="CS1979" s="52"/>
      <c r="CT1979" s="52"/>
      <c r="CU1979" s="52"/>
      <c r="CV1979" s="52"/>
      <c r="CW1979" s="52"/>
      <c r="CX1979" s="52"/>
      <c r="CY1979" s="52"/>
      <c r="CZ1979" s="52"/>
      <c r="DA1979" s="52"/>
      <c r="DB1979" s="52"/>
      <c r="DC1979" s="52"/>
      <c r="DD1979" s="52"/>
      <c r="DE1979" s="52"/>
      <c r="DF1979" s="52"/>
      <c r="DG1979" s="52"/>
      <c r="DH1979" s="52"/>
      <c r="DI1979" s="52"/>
      <c r="DJ1979" s="52"/>
      <c r="DK1979" s="52"/>
      <c r="DL1979" s="52"/>
      <c r="DM1979" s="52"/>
      <c r="DN1979" s="52"/>
      <c r="DO1979" s="52"/>
      <c r="DP1979" s="52"/>
      <c r="DQ1979" s="52"/>
      <c r="DR1979" s="52"/>
      <c r="DS1979" s="52"/>
      <c r="DT1979" s="52"/>
      <c r="DU1979" s="52"/>
      <c r="DV1979" s="52"/>
      <c r="DW1979" s="52"/>
      <c r="DX1979" s="52"/>
      <c r="DY1979" s="52"/>
    </row>
    <row r="1980" spans="1:129" x14ac:dyDescent="0.25">
      <c r="A1980" s="52"/>
      <c r="B1980" s="52"/>
      <c r="C1980" s="52"/>
      <c r="D1980" s="52"/>
      <c r="E1980" s="52"/>
      <c r="F1980" s="52"/>
      <c r="G1980" s="52"/>
      <c r="H1980" s="52"/>
    </row>
    <row r="1981" spans="1:129" x14ac:dyDescent="0.25">
      <c r="A1981" s="52"/>
      <c r="B1981" s="52"/>
      <c r="C1981" s="52"/>
      <c r="D1981" s="52"/>
      <c r="E1981" s="52"/>
      <c r="F1981" s="52"/>
      <c r="G1981" s="52"/>
      <c r="H1981" s="52"/>
    </row>
    <row r="1982" spans="1:129" x14ac:dyDescent="0.25">
      <c r="A1982" s="52"/>
      <c r="B1982" s="52"/>
      <c r="C1982" s="52"/>
      <c r="D1982" s="52"/>
      <c r="E1982" s="52"/>
      <c r="F1982" s="52"/>
      <c r="G1982" s="52"/>
      <c r="H1982" s="52"/>
    </row>
    <row r="1986" spans="112:119" x14ac:dyDescent="0.25">
      <c r="DH1986" s="52"/>
      <c r="DI1986" s="52"/>
      <c r="DJ1986" s="52"/>
      <c r="DK1986" s="52"/>
      <c r="DL1986" s="52"/>
      <c r="DM1986" s="52"/>
      <c r="DN1986" s="52"/>
      <c r="DO1986" s="52"/>
    </row>
    <row r="1987" spans="112:119" x14ac:dyDescent="0.25">
      <c r="DH1987" s="52"/>
      <c r="DI1987" s="52"/>
      <c r="DJ1987" s="52"/>
      <c r="DK1987" s="52"/>
      <c r="DL1987" s="52"/>
      <c r="DM1987" s="52"/>
      <c r="DN1987" s="52"/>
      <c r="DO1987" s="52"/>
    </row>
    <row r="1988" spans="112:119" x14ac:dyDescent="0.25">
      <c r="DH1988" s="83"/>
      <c r="DI1988" s="83"/>
      <c r="DJ1988" s="83"/>
      <c r="DK1988" s="83"/>
      <c r="DL1988" s="83"/>
      <c r="DM1988" s="83"/>
      <c r="DN1988" s="72"/>
      <c r="DO1988" s="52"/>
    </row>
    <row r="1989" spans="112:119" x14ac:dyDescent="0.25">
      <c r="DH1989" s="52"/>
      <c r="DI1989" s="52"/>
      <c r="DJ1989" s="52"/>
      <c r="DK1989" s="52"/>
      <c r="DL1989" s="52"/>
      <c r="DM1989" s="52"/>
      <c r="DN1989" s="52"/>
      <c r="DO1989" s="52"/>
    </row>
    <row r="1990" spans="112:119" x14ac:dyDescent="0.25">
      <c r="DH1990" s="52"/>
      <c r="DI1990" s="52"/>
      <c r="DJ1990" s="52"/>
      <c r="DK1990" s="52"/>
      <c r="DL1990" s="52"/>
      <c r="DM1990" s="52"/>
      <c r="DN1990" s="52"/>
      <c r="DO1990" s="52"/>
    </row>
    <row r="1991" spans="112:119" x14ac:dyDescent="0.25">
      <c r="DH1991" s="83"/>
      <c r="DI1991" s="83"/>
      <c r="DJ1991" s="72"/>
      <c r="DK1991" s="52"/>
      <c r="DL1991" s="52"/>
      <c r="DM1991" s="52"/>
      <c r="DN1991" s="72"/>
      <c r="DO1991" s="52"/>
    </row>
    <row r="1992" spans="112:119" x14ac:dyDescent="0.25">
      <c r="DH1992" s="52"/>
      <c r="DI1992" s="52"/>
      <c r="DJ1992" s="52"/>
      <c r="DK1992" s="52"/>
      <c r="DL1992" s="52"/>
      <c r="DM1992" s="52"/>
      <c r="DN1992" s="52"/>
      <c r="DO1992" s="52"/>
    </row>
    <row r="1993" spans="112:119" x14ac:dyDescent="0.25">
      <c r="DH1993" s="52"/>
      <c r="DI1993" s="52"/>
      <c r="DJ1993" s="52"/>
      <c r="DK1993" s="52"/>
      <c r="DL1993" s="52"/>
      <c r="DM1993" s="52"/>
      <c r="DN1993" s="52"/>
      <c r="DO1993" s="52"/>
    </row>
    <row r="1994" spans="112:119" x14ac:dyDescent="0.25">
      <c r="DH1994" s="52"/>
      <c r="DI1994" s="52"/>
      <c r="DJ1994" s="52"/>
      <c r="DK1994" s="52"/>
      <c r="DL1994" s="52"/>
      <c r="DM1994" s="52"/>
      <c r="DN1994" s="52"/>
      <c r="DO1994" s="52"/>
    </row>
    <row r="1995" spans="112:119" x14ac:dyDescent="0.25">
      <c r="DH1995" s="83"/>
      <c r="DI1995" s="52"/>
      <c r="DJ1995" s="52"/>
      <c r="DK1995" s="52"/>
      <c r="DL1995" s="52"/>
      <c r="DM1995" s="52"/>
      <c r="DN1995" s="52"/>
      <c r="DO1995" s="52"/>
    </row>
    <row r="1996" spans="112:119" x14ac:dyDescent="0.25">
      <c r="DH1996" s="83"/>
      <c r="DI1996" s="52"/>
      <c r="DJ1996" s="52"/>
      <c r="DK1996" s="52"/>
      <c r="DL1996" s="52"/>
      <c r="DM1996" s="52"/>
      <c r="DN1996" s="52"/>
      <c r="DO1996" s="52"/>
    </row>
    <row r="1997" spans="112:119" x14ac:dyDescent="0.25">
      <c r="DH1997" s="97"/>
      <c r="DI1997" s="52"/>
      <c r="DJ1997" s="52"/>
      <c r="DK1997" s="52"/>
      <c r="DL1997" s="52"/>
      <c r="DM1997" s="52"/>
      <c r="DN1997" s="52"/>
      <c r="DO1997" s="52"/>
    </row>
    <row r="1998" spans="112:119" x14ac:dyDescent="0.25">
      <c r="DH1998" s="83"/>
      <c r="DI1998" s="52"/>
      <c r="DJ1998" s="52"/>
      <c r="DK1998" s="52"/>
      <c r="DL1998" s="52"/>
      <c r="DM1998" s="52"/>
      <c r="DN1998" s="52"/>
      <c r="DO1998" s="52"/>
    </row>
    <row r="1999" spans="112:119" x14ac:dyDescent="0.25">
      <c r="DH1999" s="97"/>
      <c r="DI1999" s="52"/>
      <c r="DJ1999" s="52"/>
      <c r="DK1999" s="52"/>
      <c r="DL1999" s="52"/>
      <c r="DM1999" s="52"/>
      <c r="DN1999" s="52"/>
      <c r="DO1999" s="52"/>
    </row>
    <row r="2000" spans="112:119" x14ac:dyDescent="0.25">
      <c r="DH2000" s="51"/>
      <c r="DI2000" s="52"/>
      <c r="DJ2000" s="52"/>
      <c r="DK2000" s="52"/>
      <c r="DL2000" s="52"/>
      <c r="DM2000" s="52"/>
      <c r="DN2000" s="52"/>
      <c r="DO2000" s="52"/>
    </row>
    <row r="2001" spans="112:119" x14ac:dyDescent="0.25">
      <c r="DH2001" s="52"/>
      <c r="DI2001" s="52"/>
      <c r="DJ2001" s="52"/>
      <c r="DK2001" s="52"/>
      <c r="DL2001" s="52"/>
      <c r="DM2001" s="52"/>
      <c r="DN2001" s="52"/>
      <c r="DO2001" s="52"/>
    </row>
    <row r="2002" spans="112:119" x14ac:dyDescent="0.25">
      <c r="DH2002" s="52"/>
      <c r="DI2002" s="52"/>
      <c r="DJ2002" s="52"/>
      <c r="DK2002" s="52"/>
      <c r="DL2002" s="52"/>
      <c r="DM2002" s="52"/>
      <c r="DN2002" s="52"/>
      <c r="DO2002" s="52"/>
    </row>
    <row r="2003" spans="112:119" x14ac:dyDescent="0.25">
      <c r="DH2003" s="52"/>
      <c r="DI2003" s="52"/>
      <c r="DJ2003" s="52"/>
      <c r="DK2003" s="52"/>
      <c r="DL2003" s="52"/>
      <c r="DM2003" s="52"/>
      <c r="DN2003" s="52"/>
      <c r="DO2003" s="52"/>
    </row>
  </sheetData>
  <mergeCells count="125">
    <mergeCell ref="B1868:H1868"/>
    <mergeCell ref="E18:F18"/>
    <mergeCell ref="G18:H18"/>
    <mergeCell ref="B94:H94"/>
    <mergeCell ref="B1095:H1095"/>
    <mergeCell ref="B1150:H1150"/>
    <mergeCell ref="B1003:H1003"/>
    <mergeCell ref="B1058:H1058"/>
    <mergeCell ref="B76:H76"/>
    <mergeCell ref="B819:H820"/>
    <mergeCell ref="B1628:H1628"/>
    <mergeCell ref="B1832:H1832"/>
    <mergeCell ref="B1795:H1795"/>
    <mergeCell ref="B1646:H1646"/>
    <mergeCell ref="B346:H346"/>
    <mergeCell ref="B985:H985"/>
    <mergeCell ref="B762:H763"/>
    <mergeCell ref="B781:H782"/>
    <mergeCell ref="B1021:H1021"/>
    <mergeCell ref="B949:H949"/>
    <mergeCell ref="B1813:H1813"/>
    <mergeCell ref="B1718:H1718"/>
    <mergeCell ref="D1739:H1739"/>
    <mergeCell ref="B1741:H1741"/>
    <mergeCell ref="A14:H14"/>
    <mergeCell ref="B1265:H1265"/>
    <mergeCell ref="B1283:H1283"/>
    <mergeCell ref="B1301:H1301"/>
    <mergeCell ref="B1319:H1319"/>
    <mergeCell ref="A1039:A1040"/>
    <mergeCell ref="A1076:A1077"/>
    <mergeCell ref="A1246:A1247"/>
    <mergeCell ref="B1355:H1355"/>
    <mergeCell ref="A819:A820"/>
    <mergeCell ref="B671:H671"/>
    <mergeCell ref="A762:A763"/>
    <mergeCell ref="A743:A744"/>
    <mergeCell ref="A781:A782"/>
    <mergeCell ref="B616:H617"/>
    <mergeCell ref="A616:A617"/>
    <mergeCell ref="A838:A839"/>
    <mergeCell ref="B838:H839"/>
    <mergeCell ref="B931:H931"/>
    <mergeCell ref="A857:A858"/>
    <mergeCell ref="B857:H858"/>
    <mergeCell ref="D16:H16"/>
    <mergeCell ref="D17:H17"/>
    <mergeCell ref="B1246:H1247"/>
    <mergeCell ref="B1886:H1886"/>
    <mergeCell ref="B1850:H1850"/>
    <mergeCell ref="B967:H967"/>
    <mergeCell ref="B166:H166"/>
    <mergeCell ref="B202:H202"/>
    <mergeCell ref="B220:H220"/>
    <mergeCell ref="B184:H184"/>
    <mergeCell ref="B1192:H1192"/>
    <mergeCell ref="B310:H310"/>
    <mergeCell ref="B328:H328"/>
    <mergeCell ref="B689:H689"/>
    <mergeCell ref="B364:H364"/>
    <mergeCell ref="B725:H725"/>
    <mergeCell ref="B707:H707"/>
    <mergeCell ref="B1409:H1409"/>
    <mergeCell ref="B1538:H1538"/>
    <mergeCell ref="D1190:H1190"/>
    <mergeCell ref="B1373:H1373"/>
    <mergeCell ref="B1777:H1777"/>
    <mergeCell ref="B1556:H1556"/>
    <mergeCell ref="B1682:H1682"/>
    <mergeCell ref="B454:H454"/>
    <mergeCell ref="B471:H471"/>
    <mergeCell ref="B489:H489"/>
    <mergeCell ref="N19:O19"/>
    <mergeCell ref="D19:H19"/>
    <mergeCell ref="B40:H40"/>
    <mergeCell ref="B58:H58"/>
    <mergeCell ref="B913:H913"/>
    <mergeCell ref="B148:H148"/>
    <mergeCell ref="B382:H382"/>
    <mergeCell ref="B400:H400"/>
    <mergeCell ref="B418:H418"/>
    <mergeCell ref="B436:H436"/>
    <mergeCell ref="B543:H543"/>
    <mergeCell ref="B561:H561"/>
    <mergeCell ref="B579:H579"/>
    <mergeCell ref="B238:H238"/>
    <mergeCell ref="B292:H292"/>
    <mergeCell ref="B525:H525"/>
    <mergeCell ref="B256:H256"/>
    <mergeCell ref="B597:H598"/>
    <mergeCell ref="B743:H744"/>
    <mergeCell ref="B635:H635"/>
    <mergeCell ref="B112:H112"/>
    <mergeCell ref="B130:H130"/>
    <mergeCell ref="B895:H895"/>
    <mergeCell ref="J19:L19"/>
    <mergeCell ref="B1664:H1664"/>
    <mergeCell ref="B1337:H1337"/>
    <mergeCell ref="B1210:H1210"/>
    <mergeCell ref="B1228:H1228"/>
    <mergeCell ref="B1592:H1592"/>
    <mergeCell ref="B1700:H1700"/>
    <mergeCell ref="B1759:H1759"/>
    <mergeCell ref="B1463:H1463"/>
    <mergeCell ref="B1391:H1391"/>
    <mergeCell ref="B1427:H1427"/>
    <mergeCell ref="B1445:H1445"/>
    <mergeCell ref="B1132:H1132"/>
    <mergeCell ref="B653:H653"/>
    <mergeCell ref="A800:A801"/>
    <mergeCell ref="B800:H801"/>
    <mergeCell ref="B22:H22"/>
    <mergeCell ref="B1574:H1574"/>
    <mergeCell ref="B1610:H1610"/>
    <mergeCell ref="B1481:H1482"/>
    <mergeCell ref="B1500:H1501"/>
    <mergeCell ref="B1519:H1520"/>
    <mergeCell ref="B1039:H1040"/>
    <mergeCell ref="B1076:H1077"/>
    <mergeCell ref="B1113:H1114"/>
    <mergeCell ref="B507:H507"/>
    <mergeCell ref="B274:H274"/>
    <mergeCell ref="B1168:H1168"/>
    <mergeCell ref="A876:A877"/>
    <mergeCell ref="B876:H877"/>
  </mergeCell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selection activeCell="B7" sqref="B7"/>
    </sheetView>
  </sheetViews>
  <sheetFormatPr baseColWidth="10" defaultRowHeight="15" x14ac:dyDescent="0.25"/>
  <cols>
    <col min="2" max="2" width="37.7109375" customWidth="1"/>
    <col min="3" max="3" width="23" customWidth="1"/>
    <col min="16" max="16" width="13.140625" bestFit="1" customWidth="1"/>
  </cols>
  <sheetData>
    <row r="1" spans="1:16" ht="22.5" x14ac:dyDescent="0.45">
      <c r="A1" s="183" t="s">
        <v>215</v>
      </c>
      <c r="B1" s="183"/>
      <c r="C1" s="183"/>
      <c r="D1" s="183"/>
      <c r="E1" s="183"/>
      <c r="F1" s="183"/>
      <c r="G1" s="183"/>
      <c r="H1" s="183"/>
      <c r="I1" s="183"/>
      <c r="J1" s="183"/>
      <c r="K1" s="183"/>
      <c r="L1" s="183"/>
      <c r="M1" s="183"/>
      <c r="N1" s="183"/>
      <c r="O1" s="183"/>
    </row>
    <row r="3" spans="1:16" ht="15.75" thickBot="1" x14ac:dyDescent="0.3"/>
    <row r="4" spans="1:16" ht="30" x14ac:dyDescent="0.25">
      <c r="A4" s="162" t="s">
        <v>209</v>
      </c>
      <c r="B4" s="163" t="s">
        <v>210</v>
      </c>
      <c r="C4" s="164" t="s">
        <v>212</v>
      </c>
      <c r="D4" s="163" t="s">
        <v>4</v>
      </c>
      <c r="E4" s="163" t="s">
        <v>5</v>
      </c>
      <c r="F4" s="163" t="s">
        <v>6</v>
      </c>
      <c r="G4" s="163" t="s">
        <v>211</v>
      </c>
      <c r="H4" s="163" t="s">
        <v>55</v>
      </c>
      <c r="I4" s="163" t="s">
        <v>9</v>
      </c>
      <c r="J4" s="163" t="s">
        <v>10</v>
      </c>
      <c r="K4" s="163" t="s">
        <v>11</v>
      </c>
      <c r="L4" s="163" t="s">
        <v>128</v>
      </c>
      <c r="M4" s="163" t="s">
        <v>129</v>
      </c>
      <c r="N4" s="163" t="s">
        <v>130</v>
      </c>
      <c r="O4" s="165" t="s">
        <v>131</v>
      </c>
    </row>
    <row r="5" spans="1:16" ht="30" customHeight="1" x14ac:dyDescent="0.25">
      <c r="A5" s="171">
        <v>2000</v>
      </c>
      <c r="B5" s="172" t="s">
        <v>76</v>
      </c>
      <c r="C5" s="166">
        <f t="shared" ref="C5:O5" si="0">SUM(C6:C14)</f>
        <v>5775000</v>
      </c>
      <c r="D5" s="166">
        <f t="shared" si="0"/>
        <v>558336</v>
      </c>
      <c r="E5" s="167">
        <f t="shared" si="0"/>
        <v>491667</v>
      </c>
      <c r="F5" s="167">
        <f t="shared" si="0"/>
        <v>416667</v>
      </c>
      <c r="G5" s="166">
        <f t="shared" si="0"/>
        <v>558334</v>
      </c>
      <c r="H5" s="166">
        <f t="shared" si="0"/>
        <v>416667</v>
      </c>
      <c r="I5" s="166">
        <f t="shared" si="0"/>
        <v>616667</v>
      </c>
      <c r="J5" s="166">
        <f t="shared" si="0"/>
        <v>416667</v>
      </c>
      <c r="K5" s="166">
        <f t="shared" si="0"/>
        <v>633331</v>
      </c>
      <c r="L5" s="166">
        <f t="shared" si="0"/>
        <v>416666</v>
      </c>
      <c r="M5" s="166">
        <f t="shared" si="0"/>
        <v>416666</v>
      </c>
      <c r="N5" s="166">
        <f t="shared" si="0"/>
        <v>416666</v>
      </c>
      <c r="O5" s="168">
        <f t="shared" si="0"/>
        <v>416666</v>
      </c>
      <c r="P5" s="5"/>
    </row>
    <row r="6" spans="1:16" ht="30" customHeight="1" x14ac:dyDescent="0.25">
      <c r="A6" s="154" t="s">
        <v>216</v>
      </c>
      <c r="B6" s="150" t="s">
        <v>213</v>
      </c>
      <c r="C6" s="151">
        <v>250000</v>
      </c>
      <c r="D6" s="152">
        <v>83334</v>
      </c>
      <c r="E6" s="152"/>
      <c r="F6" s="152"/>
      <c r="G6" s="152">
        <v>83333</v>
      </c>
      <c r="H6" s="152"/>
      <c r="I6" s="152"/>
      <c r="J6" s="152"/>
      <c r="K6" s="152">
        <v>83333</v>
      </c>
      <c r="L6" s="149"/>
      <c r="M6" s="149"/>
      <c r="N6" s="149"/>
      <c r="O6" s="155"/>
    </row>
    <row r="7" spans="1:16" ht="30" customHeight="1" x14ac:dyDescent="0.25">
      <c r="A7" s="154" t="s">
        <v>217</v>
      </c>
      <c r="B7" s="153" t="s">
        <v>214</v>
      </c>
      <c r="C7" s="151">
        <v>100000</v>
      </c>
      <c r="D7" s="152">
        <v>33334</v>
      </c>
      <c r="E7" s="152"/>
      <c r="F7" s="152"/>
      <c r="G7" s="152">
        <v>33333</v>
      </c>
      <c r="H7" s="152"/>
      <c r="I7" s="152"/>
      <c r="J7" s="152"/>
      <c r="K7" s="152">
        <v>33333</v>
      </c>
      <c r="L7" s="149"/>
      <c r="M7" s="149"/>
      <c r="N7" s="149"/>
      <c r="O7" s="155"/>
    </row>
    <row r="8" spans="1:16" ht="30" customHeight="1" x14ac:dyDescent="0.25">
      <c r="A8" s="154" t="s">
        <v>218</v>
      </c>
      <c r="B8" s="150" t="s">
        <v>19</v>
      </c>
      <c r="C8" s="151">
        <v>15000</v>
      </c>
      <c r="D8" s="152">
        <v>5000</v>
      </c>
      <c r="E8" s="152"/>
      <c r="F8" s="152"/>
      <c r="G8" s="152">
        <v>5000</v>
      </c>
      <c r="H8" s="152"/>
      <c r="I8" s="152"/>
      <c r="J8" s="152"/>
      <c r="K8" s="152">
        <v>5000</v>
      </c>
      <c r="L8" s="149"/>
      <c r="M8" s="149"/>
      <c r="N8" s="149"/>
      <c r="O8" s="155"/>
    </row>
    <row r="9" spans="1:16" ht="30" customHeight="1" x14ac:dyDescent="0.25">
      <c r="A9" s="154" t="s">
        <v>219</v>
      </c>
      <c r="B9" s="150" t="s">
        <v>20</v>
      </c>
      <c r="C9" s="151">
        <v>20000</v>
      </c>
      <c r="D9" s="152">
        <v>6667</v>
      </c>
      <c r="E9" s="152"/>
      <c r="F9" s="152"/>
      <c r="G9" s="152">
        <v>6667</v>
      </c>
      <c r="H9" s="152"/>
      <c r="I9" s="152"/>
      <c r="J9" s="152"/>
      <c r="K9" s="152">
        <v>6666</v>
      </c>
      <c r="L9" s="149"/>
      <c r="M9" s="149"/>
      <c r="N9" s="149"/>
      <c r="O9" s="155"/>
    </row>
    <row r="10" spans="1:16" ht="30" customHeight="1" x14ac:dyDescent="0.25">
      <c r="A10" s="154" t="s">
        <v>220</v>
      </c>
      <c r="B10" s="150" t="s">
        <v>21</v>
      </c>
      <c r="C10" s="151">
        <v>20000</v>
      </c>
      <c r="D10" s="152">
        <v>6667</v>
      </c>
      <c r="E10" s="152"/>
      <c r="F10" s="152"/>
      <c r="G10" s="152">
        <v>6667</v>
      </c>
      <c r="H10" s="152"/>
      <c r="I10" s="152"/>
      <c r="J10" s="152"/>
      <c r="K10" s="152">
        <v>6666</v>
      </c>
      <c r="L10" s="149"/>
      <c r="M10" s="149"/>
      <c r="N10" s="149"/>
      <c r="O10" s="155"/>
    </row>
    <row r="11" spans="1:16" ht="30" customHeight="1" x14ac:dyDescent="0.25">
      <c r="A11" s="154" t="s">
        <v>221</v>
      </c>
      <c r="B11" s="150" t="s">
        <v>22</v>
      </c>
      <c r="C11" s="151">
        <v>20000</v>
      </c>
      <c r="D11" s="152">
        <v>6667</v>
      </c>
      <c r="E11" s="152"/>
      <c r="F11" s="152"/>
      <c r="G11" s="152">
        <v>6667</v>
      </c>
      <c r="H11" s="152"/>
      <c r="I11" s="152"/>
      <c r="J11" s="152"/>
      <c r="K11" s="152">
        <v>6666</v>
      </c>
      <c r="L11" s="149"/>
      <c r="M11" s="149"/>
      <c r="N11" s="149"/>
      <c r="O11" s="155"/>
    </row>
    <row r="12" spans="1:16" ht="30" customHeight="1" x14ac:dyDescent="0.25">
      <c r="A12" s="154" t="s">
        <v>222</v>
      </c>
      <c r="B12" s="150" t="s">
        <v>41</v>
      </c>
      <c r="C12" s="151">
        <v>5000000</v>
      </c>
      <c r="D12" s="152">
        <v>416667</v>
      </c>
      <c r="E12" s="152">
        <v>416667</v>
      </c>
      <c r="F12" s="152">
        <v>416667</v>
      </c>
      <c r="G12" s="152">
        <v>416667</v>
      </c>
      <c r="H12" s="152">
        <v>416667</v>
      </c>
      <c r="I12" s="152">
        <v>416667</v>
      </c>
      <c r="J12" s="152">
        <v>416667</v>
      </c>
      <c r="K12" s="152">
        <v>416667</v>
      </c>
      <c r="L12" s="152">
        <v>416666</v>
      </c>
      <c r="M12" s="152">
        <v>416666</v>
      </c>
      <c r="N12" s="152">
        <v>416666</v>
      </c>
      <c r="O12" s="156">
        <v>416666</v>
      </c>
      <c r="P12" s="5"/>
    </row>
    <row r="13" spans="1:16" ht="30" customHeight="1" x14ac:dyDescent="0.25">
      <c r="A13" s="154" t="s">
        <v>223</v>
      </c>
      <c r="B13" s="153" t="s">
        <v>93</v>
      </c>
      <c r="C13" s="151">
        <v>200000</v>
      </c>
      <c r="D13" s="152"/>
      <c r="E13" s="152"/>
      <c r="F13" s="152"/>
      <c r="G13" s="152"/>
      <c r="H13" s="152"/>
      <c r="I13" s="152">
        <v>200000</v>
      </c>
      <c r="J13" s="152"/>
      <c r="K13" s="152"/>
      <c r="L13" s="149"/>
      <c r="M13" s="149"/>
      <c r="N13" s="149"/>
      <c r="O13" s="155"/>
      <c r="P13" s="5"/>
    </row>
    <row r="14" spans="1:16" ht="30" customHeight="1" x14ac:dyDescent="0.25">
      <c r="A14" s="154" t="s">
        <v>224</v>
      </c>
      <c r="B14" s="153" t="s">
        <v>233</v>
      </c>
      <c r="C14" s="151">
        <v>150000</v>
      </c>
      <c r="D14" s="152"/>
      <c r="E14" s="152">
        <v>75000</v>
      </c>
      <c r="F14" s="152"/>
      <c r="G14" s="152"/>
      <c r="H14" s="152"/>
      <c r="I14" s="152"/>
      <c r="J14" s="152"/>
      <c r="K14" s="152">
        <v>75000</v>
      </c>
      <c r="L14" s="149"/>
      <c r="M14" s="149"/>
      <c r="N14" s="149"/>
      <c r="O14" s="155"/>
      <c r="P14" s="5"/>
    </row>
    <row r="15" spans="1:16" ht="30" customHeight="1" x14ac:dyDescent="0.25">
      <c r="A15" s="171">
        <v>3000</v>
      </c>
      <c r="B15" s="172" t="s">
        <v>77</v>
      </c>
      <c r="C15" s="169">
        <f>SUM(C16:C22)</f>
        <v>3679000</v>
      </c>
      <c r="D15" s="169">
        <f>SUM(D16:D22)</f>
        <v>244086</v>
      </c>
      <c r="E15" s="169">
        <f t="shared" ref="E15:O15" si="1">SUM(E16:E22)</f>
        <v>244086</v>
      </c>
      <c r="F15" s="169">
        <f t="shared" si="1"/>
        <v>244086</v>
      </c>
      <c r="G15" s="169">
        <f t="shared" si="1"/>
        <v>244086</v>
      </c>
      <c r="H15" s="169">
        <f t="shared" si="1"/>
        <v>244083</v>
      </c>
      <c r="I15" s="169">
        <f t="shared" si="1"/>
        <v>244083</v>
      </c>
      <c r="J15" s="169">
        <f t="shared" si="1"/>
        <v>994083</v>
      </c>
      <c r="K15" s="169">
        <f t="shared" si="1"/>
        <v>244083</v>
      </c>
      <c r="L15" s="169">
        <f t="shared" si="1"/>
        <v>244081</v>
      </c>
      <c r="M15" s="169">
        <f t="shared" si="1"/>
        <v>244081</v>
      </c>
      <c r="N15" s="169">
        <f t="shared" si="1"/>
        <v>244081</v>
      </c>
      <c r="O15" s="170">
        <f t="shared" si="1"/>
        <v>244081</v>
      </c>
      <c r="P15" s="5"/>
    </row>
    <row r="16" spans="1:16" ht="30" customHeight="1" x14ac:dyDescent="0.25">
      <c r="A16" s="154" t="s">
        <v>225</v>
      </c>
      <c r="B16" s="150" t="s">
        <v>54</v>
      </c>
      <c r="C16" s="151">
        <v>1000000</v>
      </c>
      <c r="D16" s="152">
        <v>83334</v>
      </c>
      <c r="E16" s="152">
        <v>83334</v>
      </c>
      <c r="F16" s="152">
        <v>83334</v>
      </c>
      <c r="G16" s="152">
        <v>83334</v>
      </c>
      <c r="H16" s="152">
        <v>83333</v>
      </c>
      <c r="I16" s="152">
        <v>83333</v>
      </c>
      <c r="J16" s="152">
        <v>83333</v>
      </c>
      <c r="K16" s="152">
        <v>83333</v>
      </c>
      <c r="L16" s="152">
        <v>83333</v>
      </c>
      <c r="M16" s="152">
        <v>83333</v>
      </c>
      <c r="N16" s="152">
        <v>83333</v>
      </c>
      <c r="O16" s="156">
        <v>83333</v>
      </c>
      <c r="P16" s="5"/>
    </row>
    <row r="17" spans="1:16" ht="30" customHeight="1" x14ac:dyDescent="0.25">
      <c r="A17" s="154" t="s">
        <v>226</v>
      </c>
      <c r="B17" s="150" t="s">
        <v>56</v>
      </c>
      <c r="C17" s="151">
        <v>50000</v>
      </c>
      <c r="D17" s="152">
        <v>4167</v>
      </c>
      <c r="E17" s="152">
        <v>4167</v>
      </c>
      <c r="F17" s="152">
        <v>4167</v>
      </c>
      <c r="G17" s="152">
        <v>4167</v>
      </c>
      <c r="H17" s="152">
        <v>4167</v>
      </c>
      <c r="I17" s="152">
        <v>4167</v>
      </c>
      <c r="J17" s="152">
        <v>4167</v>
      </c>
      <c r="K17" s="152">
        <v>4167</v>
      </c>
      <c r="L17" s="152">
        <v>4166</v>
      </c>
      <c r="M17" s="152">
        <v>4166</v>
      </c>
      <c r="N17" s="152">
        <v>4166</v>
      </c>
      <c r="O17" s="156">
        <v>4166</v>
      </c>
      <c r="P17" s="5"/>
    </row>
    <row r="18" spans="1:16" ht="30" customHeight="1" x14ac:dyDescent="0.25">
      <c r="A18" s="154" t="s">
        <v>227</v>
      </c>
      <c r="B18" s="150" t="s">
        <v>57</v>
      </c>
      <c r="C18" s="151">
        <v>529000</v>
      </c>
      <c r="D18" s="152">
        <v>44084</v>
      </c>
      <c r="E18" s="152">
        <v>44084</v>
      </c>
      <c r="F18" s="152">
        <v>44084</v>
      </c>
      <c r="G18" s="152">
        <v>44084</v>
      </c>
      <c r="H18" s="152">
        <v>44083</v>
      </c>
      <c r="I18" s="152">
        <v>44083</v>
      </c>
      <c r="J18" s="152">
        <v>44083</v>
      </c>
      <c r="K18" s="152">
        <v>44083</v>
      </c>
      <c r="L18" s="152">
        <v>44083</v>
      </c>
      <c r="M18" s="152">
        <v>44083</v>
      </c>
      <c r="N18" s="152">
        <v>44083</v>
      </c>
      <c r="O18" s="156">
        <v>44083</v>
      </c>
      <c r="P18" s="5"/>
    </row>
    <row r="19" spans="1:16" ht="50.1" customHeight="1" x14ac:dyDescent="0.25">
      <c r="A19" s="154" t="s">
        <v>228</v>
      </c>
      <c r="B19" s="153" t="s">
        <v>235</v>
      </c>
      <c r="C19" s="151">
        <v>20000</v>
      </c>
      <c r="D19" s="152">
        <v>1667</v>
      </c>
      <c r="E19" s="152">
        <v>1667</v>
      </c>
      <c r="F19" s="152">
        <v>1667</v>
      </c>
      <c r="G19" s="152">
        <v>1667</v>
      </c>
      <c r="H19" s="152">
        <v>1667</v>
      </c>
      <c r="I19" s="152">
        <v>1667</v>
      </c>
      <c r="J19" s="152">
        <v>1667</v>
      </c>
      <c r="K19" s="152">
        <v>1667</v>
      </c>
      <c r="L19" s="152">
        <v>1666</v>
      </c>
      <c r="M19" s="152">
        <v>1666</v>
      </c>
      <c r="N19" s="152">
        <v>1666</v>
      </c>
      <c r="O19" s="156">
        <v>1666</v>
      </c>
      <c r="P19" s="5"/>
    </row>
    <row r="20" spans="1:16" ht="30" customHeight="1" x14ac:dyDescent="0.25">
      <c r="A20" s="154" t="s">
        <v>229</v>
      </c>
      <c r="B20" s="150" t="s">
        <v>230</v>
      </c>
      <c r="C20" s="151">
        <v>1200000</v>
      </c>
      <c r="D20" s="152">
        <v>100000</v>
      </c>
      <c r="E20" s="152">
        <v>100000</v>
      </c>
      <c r="F20" s="152">
        <v>100000</v>
      </c>
      <c r="G20" s="152">
        <v>100000</v>
      </c>
      <c r="H20" s="152">
        <v>100000</v>
      </c>
      <c r="I20" s="152">
        <v>100000</v>
      </c>
      <c r="J20" s="152">
        <v>100000</v>
      </c>
      <c r="K20" s="152">
        <v>100000</v>
      </c>
      <c r="L20" s="152">
        <v>100000</v>
      </c>
      <c r="M20" s="152">
        <v>100000</v>
      </c>
      <c r="N20" s="152">
        <v>100000</v>
      </c>
      <c r="O20" s="156">
        <v>100000</v>
      </c>
      <c r="P20" s="5"/>
    </row>
    <row r="21" spans="1:16" ht="30" customHeight="1" x14ac:dyDescent="0.25">
      <c r="A21" s="154" t="s">
        <v>231</v>
      </c>
      <c r="B21" s="153" t="s">
        <v>234</v>
      </c>
      <c r="C21" s="151">
        <v>130000</v>
      </c>
      <c r="D21" s="152">
        <v>10834</v>
      </c>
      <c r="E21" s="152">
        <v>10834</v>
      </c>
      <c r="F21" s="152">
        <v>10834</v>
      </c>
      <c r="G21" s="152">
        <v>10834</v>
      </c>
      <c r="H21" s="152">
        <v>10833</v>
      </c>
      <c r="I21" s="152">
        <v>10833</v>
      </c>
      <c r="J21" s="152">
        <v>10833</v>
      </c>
      <c r="K21" s="152">
        <v>10833</v>
      </c>
      <c r="L21" s="152">
        <v>10833</v>
      </c>
      <c r="M21" s="152">
        <v>10833</v>
      </c>
      <c r="N21" s="152">
        <v>10833</v>
      </c>
      <c r="O21" s="156">
        <v>10833</v>
      </c>
      <c r="P21" s="5"/>
    </row>
    <row r="22" spans="1:16" ht="30" customHeight="1" thickBot="1" x14ac:dyDescent="0.3">
      <c r="A22" s="157" t="s">
        <v>232</v>
      </c>
      <c r="B22" s="158" t="s">
        <v>65</v>
      </c>
      <c r="C22" s="161">
        <v>750000</v>
      </c>
      <c r="D22" s="159"/>
      <c r="E22" s="159"/>
      <c r="F22" s="159"/>
      <c r="G22" s="159"/>
      <c r="H22" s="159"/>
      <c r="I22" s="159"/>
      <c r="J22" s="159">
        <v>750000</v>
      </c>
      <c r="K22" s="159"/>
      <c r="L22" s="159"/>
      <c r="M22" s="159"/>
      <c r="N22" s="159"/>
      <c r="O22" s="160"/>
      <c r="P22" s="5"/>
    </row>
    <row r="23" spans="1:16" x14ac:dyDescent="0.25">
      <c r="A23" s="21"/>
      <c r="D23" s="33"/>
      <c r="E23" s="33"/>
      <c r="F23" s="33"/>
      <c r="G23" s="33"/>
      <c r="H23" s="33"/>
      <c r="I23" s="33"/>
      <c r="J23" s="33"/>
      <c r="K23" s="33"/>
    </row>
    <row r="24" spans="1:16" x14ac:dyDescent="0.25">
      <c r="A24" s="21"/>
    </row>
    <row r="25" spans="1:16" x14ac:dyDescent="0.25">
      <c r="A25" s="21"/>
    </row>
    <row r="26" spans="1:16" x14ac:dyDescent="0.25">
      <c r="A26" s="21"/>
    </row>
    <row r="27" spans="1:16" x14ac:dyDescent="0.25">
      <c r="A27" s="21"/>
    </row>
    <row r="28" spans="1:16" x14ac:dyDescent="0.25">
      <c r="A28" s="21"/>
    </row>
    <row r="29" spans="1:16" x14ac:dyDescent="0.25">
      <c r="A29" s="21"/>
    </row>
    <row r="30" spans="1:16" x14ac:dyDescent="0.25">
      <c r="A30" s="21"/>
    </row>
    <row r="31" spans="1:16" x14ac:dyDescent="0.25">
      <c r="A31" s="21"/>
    </row>
    <row r="32" spans="1:16" x14ac:dyDescent="0.25">
      <c r="A32" s="21"/>
    </row>
  </sheetData>
  <mergeCells count="1">
    <mergeCell ref="A1:O1"/>
  </mergeCells>
  <printOptions horizontalCentered="1" verticalCentered="1"/>
  <pageMargins left="0.70866141732283472" right="0.70866141732283472" top="0.74803149606299213" bottom="0.74803149606299213" header="0.31496062992125984" footer="0.31496062992125984"/>
  <pageSetup paperSize="5"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CALENDARIZADO 2020</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2021-03-25T18:21:03Z</dcterms:modified>
</cp:coreProperties>
</file>